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rinetechnologysociety.sharepoint.com/Public/OCEANS Administration/RFP 2024/"/>
    </mc:Choice>
  </mc:AlternateContent>
  <xr:revisionPtr revIDLastSave="0" documentId="8_{23C362D7-D54B-44EA-9123-976EE60CA4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9" i="1" l="1"/>
  <c r="R59" i="1"/>
  <c r="H60" i="1"/>
  <c r="R60" i="1"/>
  <c r="H61" i="1"/>
  <c r="R61" i="1"/>
  <c r="B62" i="1"/>
  <c r="C62" i="1"/>
  <c r="D62" i="1"/>
  <c r="E62" i="1"/>
  <c r="F62" i="1"/>
  <c r="G62" i="1"/>
  <c r="L62" i="1"/>
  <c r="M62" i="1"/>
  <c r="N62" i="1"/>
  <c r="O62" i="1"/>
  <c r="P62" i="1"/>
  <c r="Q62" i="1"/>
  <c r="R62" i="1"/>
  <c r="R151" i="1"/>
  <c r="H151" i="1"/>
  <c r="R150" i="1"/>
  <c r="H150" i="1"/>
  <c r="R140" i="1"/>
  <c r="M140" i="1"/>
  <c r="L140" i="1"/>
  <c r="C140" i="1"/>
  <c r="B140" i="1"/>
  <c r="R139" i="1"/>
  <c r="H139" i="1"/>
  <c r="R138" i="1"/>
  <c r="H138" i="1"/>
  <c r="R136" i="1"/>
  <c r="H136" i="1"/>
  <c r="R135" i="1"/>
  <c r="H135" i="1"/>
  <c r="R134" i="1"/>
  <c r="H134" i="1"/>
  <c r="Q133" i="1"/>
  <c r="Q137" i="1" s="1"/>
  <c r="P133" i="1"/>
  <c r="P137" i="1" s="1"/>
  <c r="O133" i="1"/>
  <c r="N133" i="1"/>
  <c r="N137" i="1" s="1"/>
  <c r="M133" i="1"/>
  <c r="M137" i="1" s="1"/>
  <c r="L133" i="1"/>
  <c r="L137" i="1" s="1"/>
  <c r="G133" i="1"/>
  <c r="G137" i="1" s="1"/>
  <c r="F133" i="1"/>
  <c r="F137" i="1" s="1"/>
  <c r="E133" i="1"/>
  <c r="E137" i="1" s="1"/>
  <c r="D133" i="1"/>
  <c r="D137" i="1" s="1"/>
  <c r="C133" i="1"/>
  <c r="C137" i="1" s="1"/>
  <c r="B133" i="1"/>
  <c r="B137" i="1" s="1"/>
  <c r="R132" i="1"/>
  <c r="H132" i="1"/>
  <c r="R131" i="1"/>
  <c r="H131" i="1"/>
  <c r="R130" i="1"/>
  <c r="H130" i="1"/>
  <c r="R129" i="1"/>
  <c r="H129" i="1"/>
  <c r="R128" i="1"/>
  <c r="H128" i="1"/>
  <c r="Q127" i="1"/>
  <c r="P127" i="1"/>
  <c r="O127" i="1"/>
  <c r="N127" i="1"/>
  <c r="M127" i="1"/>
  <c r="L127" i="1"/>
  <c r="G127" i="1"/>
  <c r="F127" i="1"/>
  <c r="E127" i="1"/>
  <c r="D127" i="1"/>
  <c r="C127" i="1"/>
  <c r="B127" i="1"/>
  <c r="R126" i="1"/>
  <c r="H126" i="1"/>
  <c r="R125" i="1"/>
  <c r="H125" i="1"/>
  <c r="R124" i="1"/>
  <c r="H124" i="1"/>
  <c r="R123" i="1"/>
  <c r="H123" i="1"/>
  <c r="R122" i="1"/>
  <c r="H122" i="1"/>
  <c r="R121" i="1"/>
  <c r="H121" i="1"/>
  <c r="R120" i="1"/>
  <c r="H120" i="1"/>
  <c r="R119" i="1"/>
  <c r="H119" i="1"/>
  <c r="R118" i="1"/>
  <c r="H118" i="1"/>
  <c r="R117" i="1"/>
  <c r="H117" i="1"/>
  <c r="R116" i="1"/>
  <c r="H116" i="1"/>
  <c r="Q115" i="1"/>
  <c r="P115" i="1"/>
  <c r="O115" i="1"/>
  <c r="N115" i="1"/>
  <c r="M115" i="1"/>
  <c r="L115" i="1"/>
  <c r="G115" i="1"/>
  <c r="F115" i="1"/>
  <c r="E115" i="1"/>
  <c r="D115" i="1"/>
  <c r="C115" i="1"/>
  <c r="B115" i="1"/>
  <c r="R114" i="1"/>
  <c r="H114" i="1"/>
  <c r="R113" i="1"/>
  <c r="H113" i="1"/>
  <c r="R112" i="1"/>
  <c r="H112" i="1"/>
  <c r="R111" i="1"/>
  <c r="H111" i="1"/>
  <c r="R110" i="1"/>
  <c r="H110" i="1"/>
  <c r="Q109" i="1"/>
  <c r="P109" i="1"/>
  <c r="O109" i="1"/>
  <c r="N109" i="1"/>
  <c r="M109" i="1"/>
  <c r="L109" i="1"/>
  <c r="G109" i="1"/>
  <c r="F109" i="1"/>
  <c r="E109" i="1"/>
  <c r="D109" i="1"/>
  <c r="C109" i="1"/>
  <c r="B109" i="1"/>
  <c r="R108" i="1"/>
  <c r="H108" i="1"/>
  <c r="R107" i="1"/>
  <c r="H107" i="1"/>
  <c r="R106" i="1"/>
  <c r="H106" i="1"/>
  <c r="R105" i="1"/>
  <c r="H105" i="1"/>
  <c r="R104" i="1"/>
  <c r="H104" i="1"/>
  <c r="R103" i="1"/>
  <c r="H103" i="1"/>
  <c r="R102" i="1"/>
  <c r="H102" i="1"/>
  <c r="Q101" i="1"/>
  <c r="P101" i="1"/>
  <c r="O101" i="1"/>
  <c r="N101" i="1"/>
  <c r="M101" i="1"/>
  <c r="L101" i="1"/>
  <c r="G101" i="1"/>
  <c r="F101" i="1"/>
  <c r="E101" i="1"/>
  <c r="E141" i="1" s="1"/>
  <c r="D101" i="1"/>
  <c r="C101" i="1"/>
  <c r="B101" i="1"/>
  <c r="R100" i="1"/>
  <c r="H100" i="1"/>
  <c r="R99" i="1"/>
  <c r="H99" i="1"/>
  <c r="R98" i="1"/>
  <c r="H98" i="1"/>
  <c r="R97" i="1"/>
  <c r="H97" i="1"/>
  <c r="R96" i="1"/>
  <c r="H96" i="1"/>
  <c r="R95" i="1"/>
  <c r="H95" i="1"/>
  <c r="R94" i="1"/>
  <c r="H94" i="1"/>
  <c r="R93" i="1"/>
  <c r="H93" i="1"/>
  <c r="R92" i="1"/>
  <c r="H92" i="1"/>
  <c r="R91" i="1"/>
  <c r="H91" i="1"/>
  <c r="R90" i="1"/>
  <c r="H90" i="1"/>
  <c r="R89" i="1"/>
  <c r="H89" i="1"/>
  <c r="Q88" i="1"/>
  <c r="P88" i="1"/>
  <c r="O88" i="1"/>
  <c r="N88" i="1"/>
  <c r="M88" i="1"/>
  <c r="L88" i="1"/>
  <c r="F88" i="1"/>
  <c r="E88" i="1"/>
  <c r="D88" i="1"/>
  <c r="C88" i="1"/>
  <c r="B88" i="1"/>
  <c r="R87" i="1"/>
  <c r="H87" i="1"/>
  <c r="R86" i="1"/>
  <c r="H86" i="1"/>
  <c r="Q85" i="1"/>
  <c r="P85" i="1"/>
  <c r="O85" i="1"/>
  <c r="N85" i="1"/>
  <c r="M85" i="1"/>
  <c r="L85" i="1"/>
  <c r="F85" i="1"/>
  <c r="E85" i="1"/>
  <c r="D85" i="1"/>
  <c r="C85" i="1"/>
  <c r="B85" i="1"/>
  <c r="R84" i="1"/>
  <c r="H84" i="1"/>
  <c r="R83" i="1"/>
  <c r="H83" i="1"/>
  <c r="R82" i="1"/>
  <c r="H82" i="1"/>
  <c r="R81" i="1"/>
  <c r="H81" i="1"/>
  <c r="Q80" i="1"/>
  <c r="P80" i="1"/>
  <c r="O80" i="1"/>
  <c r="R80" i="1" s="1"/>
  <c r="N80" i="1"/>
  <c r="M80" i="1"/>
  <c r="L80" i="1"/>
  <c r="F80" i="1"/>
  <c r="E80" i="1"/>
  <c r="D80" i="1"/>
  <c r="C80" i="1"/>
  <c r="B80" i="1"/>
  <c r="R79" i="1"/>
  <c r="H79" i="1"/>
  <c r="R78" i="1"/>
  <c r="H78" i="1"/>
  <c r="R77" i="1"/>
  <c r="H77" i="1"/>
  <c r="R76" i="1"/>
  <c r="H76" i="1"/>
  <c r="R74" i="1"/>
  <c r="H74" i="1"/>
  <c r="R73" i="1"/>
  <c r="H73" i="1"/>
  <c r="Q72" i="1"/>
  <c r="Q75" i="1" s="1"/>
  <c r="P72" i="1"/>
  <c r="P75" i="1" s="1"/>
  <c r="O72" i="1"/>
  <c r="O75" i="1" s="1"/>
  <c r="N72" i="1"/>
  <c r="N75" i="1" s="1"/>
  <c r="M72" i="1"/>
  <c r="M75" i="1" s="1"/>
  <c r="L72" i="1"/>
  <c r="L75" i="1" s="1"/>
  <c r="G72" i="1"/>
  <c r="G75" i="1" s="1"/>
  <c r="F72" i="1"/>
  <c r="F75" i="1" s="1"/>
  <c r="E72" i="1"/>
  <c r="E75" i="1" s="1"/>
  <c r="D72" i="1"/>
  <c r="D75" i="1" s="1"/>
  <c r="C72" i="1"/>
  <c r="C75" i="1" s="1"/>
  <c r="B72" i="1"/>
  <c r="B75" i="1" s="1"/>
  <c r="R71" i="1"/>
  <c r="H71" i="1"/>
  <c r="R70" i="1"/>
  <c r="H70" i="1"/>
  <c r="R69" i="1"/>
  <c r="H69" i="1"/>
  <c r="R68" i="1"/>
  <c r="H68" i="1"/>
  <c r="R67" i="1"/>
  <c r="H67" i="1"/>
  <c r="R66" i="1"/>
  <c r="H66" i="1"/>
  <c r="Q65" i="1"/>
  <c r="P65" i="1"/>
  <c r="O65" i="1"/>
  <c r="N65" i="1"/>
  <c r="M65" i="1"/>
  <c r="L65" i="1"/>
  <c r="G65" i="1"/>
  <c r="F65" i="1"/>
  <c r="E65" i="1"/>
  <c r="D65" i="1"/>
  <c r="C65" i="1"/>
  <c r="B65" i="1"/>
  <c r="R64" i="1"/>
  <c r="H64" i="1"/>
  <c r="R63" i="1"/>
  <c r="H63" i="1"/>
  <c r="R58" i="1"/>
  <c r="H58" i="1"/>
  <c r="P55" i="1"/>
  <c r="O55" i="1"/>
  <c r="N55" i="1"/>
  <c r="M55" i="1"/>
  <c r="L55" i="1"/>
  <c r="C55" i="1"/>
  <c r="B55" i="1"/>
  <c r="R54" i="1"/>
  <c r="F54" i="1"/>
  <c r="F55" i="1" s="1"/>
  <c r="E54" i="1"/>
  <c r="E55" i="1" s="1"/>
  <c r="D54" i="1"/>
  <c r="D55" i="1" s="1"/>
  <c r="R53" i="1"/>
  <c r="H53" i="1"/>
  <c r="R52" i="1"/>
  <c r="H52" i="1"/>
  <c r="Q51" i="1"/>
  <c r="P51" i="1"/>
  <c r="O51" i="1"/>
  <c r="N51" i="1"/>
  <c r="M51" i="1"/>
  <c r="L51" i="1"/>
  <c r="G51" i="1"/>
  <c r="F51" i="1"/>
  <c r="E51" i="1"/>
  <c r="D51" i="1"/>
  <c r="C51" i="1"/>
  <c r="B51" i="1"/>
  <c r="R50" i="1"/>
  <c r="H50" i="1"/>
  <c r="R49" i="1"/>
  <c r="H49" i="1"/>
  <c r="R48" i="1"/>
  <c r="H48" i="1"/>
  <c r="G47" i="1"/>
  <c r="R46" i="1"/>
  <c r="H46" i="1"/>
  <c r="Q45" i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F45" i="1"/>
  <c r="F47" i="1" s="1"/>
  <c r="E45" i="1"/>
  <c r="E47" i="1" s="1"/>
  <c r="D45" i="1"/>
  <c r="D47" i="1" s="1"/>
  <c r="C45" i="1"/>
  <c r="C47" i="1" s="1"/>
  <c r="B45" i="1"/>
  <c r="R44" i="1"/>
  <c r="H44" i="1"/>
  <c r="R43" i="1"/>
  <c r="H43" i="1"/>
  <c r="R42" i="1"/>
  <c r="H42" i="1"/>
  <c r="Q41" i="1"/>
  <c r="P41" i="1"/>
  <c r="O41" i="1"/>
  <c r="N41" i="1"/>
  <c r="M41" i="1"/>
  <c r="L41" i="1"/>
  <c r="G41" i="1"/>
  <c r="F41" i="1"/>
  <c r="E41" i="1"/>
  <c r="D41" i="1"/>
  <c r="C41" i="1"/>
  <c r="B41" i="1"/>
  <c r="R40" i="1"/>
  <c r="H40" i="1"/>
  <c r="R39" i="1"/>
  <c r="H39" i="1"/>
  <c r="Q38" i="1"/>
  <c r="P38" i="1"/>
  <c r="O38" i="1"/>
  <c r="N38" i="1"/>
  <c r="M38" i="1"/>
  <c r="L38" i="1"/>
  <c r="G38" i="1"/>
  <c r="F38" i="1"/>
  <c r="E38" i="1"/>
  <c r="D38" i="1"/>
  <c r="C38" i="1"/>
  <c r="B38" i="1"/>
  <c r="R37" i="1"/>
  <c r="H37" i="1"/>
  <c r="R36" i="1"/>
  <c r="H36" i="1"/>
  <c r="Q35" i="1"/>
  <c r="P35" i="1"/>
  <c r="O35" i="1"/>
  <c r="N35" i="1"/>
  <c r="M35" i="1"/>
  <c r="L35" i="1"/>
  <c r="G35" i="1"/>
  <c r="F35" i="1"/>
  <c r="E35" i="1"/>
  <c r="D35" i="1"/>
  <c r="C35" i="1"/>
  <c r="B35" i="1"/>
  <c r="R34" i="1"/>
  <c r="H34" i="1"/>
  <c r="R33" i="1"/>
  <c r="H33" i="1"/>
  <c r="Q31" i="1"/>
  <c r="P31" i="1"/>
  <c r="O31" i="1"/>
  <c r="N31" i="1"/>
  <c r="M31" i="1"/>
  <c r="L31" i="1"/>
  <c r="G31" i="1"/>
  <c r="F31" i="1"/>
  <c r="E31" i="1"/>
  <c r="D31" i="1"/>
  <c r="C31" i="1"/>
  <c r="B31" i="1"/>
  <c r="R30" i="1"/>
  <c r="H30" i="1"/>
  <c r="R29" i="1"/>
  <c r="H29" i="1"/>
  <c r="R28" i="1"/>
  <c r="H28" i="1"/>
  <c r="Q27" i="1"/>
  <c r="P27" i="1"/>
  <c r="O27" i="1"/>
  <c r="N27" i="1"/>
  <c r="M27" i="1"/>
  <c r="L27" i="1"/>
  <c r="G27" i="1"/>
  <c r="F27" i="1"/>
  <c r="E27" i="1"/>
  <c r="D27" i="1"/>
  <c r="C27" i="1"/>
  <c r="B27" i="1"/>
  <c r="R26" i="1"/>
  <c r="H26" i="1"/>
  <c r="R25" i="1"/>
  <c r="H25" i="1"/>
  <c r="R24" i="1"/>
  <c r="H24" i="1"/>
  <c r="Q23" i="1"/>
  <c r="P23" i="1"/>
  <c r="O23" i="1"/>
  <c r="N23" i="1"/>
  <c r="M23" i="1"/>
  <c r="L23" i="1"/>
  <c r="G23" i="1"/>
  <c r="F23" i="1"/>
  <c r="E23" i="1"/>
  <c r="D23" i="1"/>
  <c r="C23" i="1"/>
  <c r="B23" i="1"/>
  <c r="R22" i="1"/>
  <c r="H22" i="1"/>
  <c r="R21" i="1"/>
  <c r="H21" i="1"/>
  <c r="R20" i="1"/>
  <c r="H20" i="1"/>
  <c r="Q19" i="1"/>
  <c r="P19" i="1"/>
  <c r="O19" i="1"/>
  <c r="N19" i="1"/>
  <c r="M19" i="1"/>
  <c r="L19" i="1"/>
  <c r="G19" i="1"/>
  <c r="F19" i="1"/>
  <c r="E19" i="1"/>
  <c r="D19" i="1"/>
  <c r="C19" i="1"/>
  <c r="B19" i="1"/>
  <c r="R18" i="1"/>
  <c r="H18" i="1"/>
  <c r="R17" i="1"/>
  <c r="H17" i="1"/>
  <c r="R16" i="1"/>
  <c r="H16" i="1"/>
  <c r="Q15" i="1"/>
  <c r="P15" i="1"/>
  <c r="O15" i="1"/>
  <c r="N15" i="1"/>
  <c r="M15" i="1"/>
  <c r="L15" i="1"/>
  <c r="G15" i="1"/>
  <c r="F15" i="1"/>
  <c r="E15" i="1"/>
  <c r="D15" i="1"/>
  <c r="C15" i="1"/>
  <c r="B15" i="1"/>
  <c r="R14" i="1"/>
  <c r="H14" i="1"/>
  <c r="R13" i="1"/>
  <c r="H13" i="1"/>
  <c r="R23" i="1" l="1"/>
  <c r="R31" i="1"/>
  <c r="R41" i="1"/>
  <c r="H62" i="1"/>
  <c r="L141" i="1"/>
  <c r="G32" i="1"/>
  <c r="G56" i="1" s="1"/>
  <c r="G57" i="1" s="1"/>
  <c r="R127" i="1"/>
  <c r="L32" i="1"/>
  <c r="L56" i="1" s="1"/>
  <c r="L57" i="1" s="1"/>
  <c r="L142" i="1" s="1"/>
  <c r="L143" i="1" s="1"/>
  <c r="R88" i="1"/>
  <c r="R133" i="1"/>
  <c r="F32" i="1"/>
  <c r="F56" i="1" s="1"/>
  <c r="F57" i="1" s="1"/>
  <c r="H35" i="1"/>
  <c r="H140" i="1"/>
  <c r="H38" i="1"/>
  <c r="M32" i="1"/>
  <c r="M56" i="1" s="1"/>
  <c r="M57" i="1" s="1"/>
  <c r="R51" i="1"/>
  <c r="R85" i="1"/>
  <c r="H27" i="1"/>
  <c r="O32" i="1"/>
  <c r="O56" i="1" s="1"/>
  <c r="Q32" i="1"/>
  <c r="Q56" i="1" s="1"/>
  <c r="Q57" i="1" s="1"/>
  <c r="H101" i="1"/>
  <c r="N32" i="1"/>
  <c r="N56" i="1"/>
  <c r="N57" i="1" s="1"/>
  <c r="H19" i="1"/>
  <c r="M141" i="1"/>
  <c r="N141" i="1"/>
  <c r="P141" i="1"/>
  <c r="H31" i="1"/>
  <c r="H41" i="1"/>
  <c r="I41" i="1" s="1"/>
  <c r="Q141" i="1"/>
  <c r="C32" i="1"/>
  <c r="C56" i="1" s="1"/>
  <c r="C57" i="1" s="1"/>
  <c r="R35" i="1"/>
  <c r="H85" i="1"/>
  <c r="R101" i="1"/>
  <c r="R115" i="1"/>
  <c r="B32" i="1"/>
  <c r="D32" i="1"/>
  <c r="D56" i="1" s="1"/>
  <c r="D57" i="1" s="1"/>
  <c r="H23" i="1"/>
  <c r="R47" i="1"/>
  <c r="H51" i="1"/>
  <c r="C141" i="1"/>
  <c r="R65" i="1"/>
  <c r="R75" i="1"/>
  <c r="P32" i="1"/>
  <c r="P56" i="1" s="1"/>
  <c r="P57" i="1" s="1"/>
  <c r="E32" i="1"/>
  <c r="E56" i="1" s="1"/>
  <c r="E57" i="1" s="1"/>
  <c r="E142" i="1" s="1"/>
  <c r="E143" i="1" s="1"/>
  <c r="R19" i="1"/>
  <c r="R27" i="1"/>
  <c r="R55" i="1"/>
  <c r="D141" i="1"/>
  <c r="R109" i="1"/>
  <c r="H127" i="1"/>
  <c r="R38" i="1"/>
  <c r="F141" i="1"/>
  <c r="H65" i="1"/>
  <c r="I65" i="1" s="1"/>
  <c r="H88" i="1"/>
  <c r="H45" i="1"/>
  <c r="G141" i="1"/>
  <c r="H80" i="1"/>
  <c r="I80" i="1" s="1"/>
  <c r="H109" i="1"/>
  <c r="I109" i="1" s="1"/>
  <c r="H115" i="1"/>
  <c r="H137" i="1"/>
  <c r="H75" i="1"/>
  <c r="H55" i="1"/>
  <c r="R15" i="1"/>
  <c r="R72" i="1"/>
  <c r="H133" i="1"/>
  <c r="O137" i="1"/>
  <c r="R137" i="1" s="1"/>
  <c r="H15" i="1"/>
  <c r="B47" i="1"/>
  <c r="H47" i="1" s="1"/>
  <c r="H72" i="1"/>
  <c r="R45" i="1"/>
  <c r="B141" i="1"/>
  <c r="H54" i="1"/>
  <c r="I85" i="1" l="1"/>
  <c r="C142" i="1"/>
  <c r="C143" i="1" s="1"/>
  <c r="F142" i="1"/>
  <c r="F143" i="1" s="1"/>
  <c r="D142" i="1"/>
  <c r="D143" i="1" s="1"/>
  <c r="B56" i="1"/>
  <c r="B57" i="1" s="1"/>
  <c r="M142" i="1"/>
  <c r="M143" i="1" s="1"/>
  <c r="R32" i="1"/>
  <c r="H32" i="1"/>
  <c r="I32" i="1" s="1"/>
  <c r="H141" i="1"/>
  <c r="I88" i="1"/>
  <c r="Q142" i="1"/>
  <c r="Q143" i="1" s="1"/>
  <c r="N142" i="1"/>
  <c r="N143" i="1" s="1"/>
  <c r="G142" i="1"/>
  <c r="G143" i="1" s="1"/>
  <c r="P142" i="1"/>
  <c r="P143" i="1" s="1"/>
  <c r="R56" i="1"/>
  <c r="O57" i="1"/>
  <c r="O141" i="1"/>
  <c r="R141" i="1" s="1"/>
  <c r="I35" i="1" l="1"/>
  <c r="H56" i="1"/>
  <c r="I51" i="1"/>
  <c r="H57" i="1"/>
  <c r="I62" i="1" s="1"/>
  <c r="B142" i="1"/>
  <c r="O142" i="1"/>
  <c r="R57" i="1"/>
  <c r="R142" i="1" l="1"/>
  <c r="R143" i="1" s="1"/>
  <c r="O143" i="1"/>
  <c r="B143" i="1"/>
  <c r="H142" i="1"/>
  <c r="H143" i="1" s="1"/>
</calcChain>
</file>

<file path=xl/sharedStrings.xml><?xml version="1.0" encoding="utf-8"?>
<sst xmlns="http://schemas.openxmlformats.org/spreadsheetml/2006/main" count="165" uniqueCount="161">
  <si>
    <t>OCEANS Historial Financial Data</t>
  </si>
  <si>
    <t>Average Data</t>
  </si>
  <si>
    <t>For the Conference Years 2016 - 2022</t>
  </si>
  <si>
    <t>Monterey 2016</t>
  </si>
  <si>
    <t>Anchorage 2017</t>
  </si>
  <si>
    <t>Charleston 2018</t>
  </si>
  <si>
    <t>Seattle 2019</t>
  </si>
  <si>
    <t>San Diego Porto 2021</t>
  </si>
  <si>
    <t>Hampton Roads 2022</t>
  </si>
  <si>
    <t>Average North America</t>
  </si>
  <si>
    <t>Notes</t>
  </si>
  <si>
    <t>Shanghai 2016</t>
  </si>
  <si>
    <t>Aberdeen 2017</t>
  </si>
  <si>
    <t>Kobe 2018</t>
  </si>
  <si>
    <t>Marseille 2019</t>
  </si>
  <si>
    <t>Gulf Coast Singapore 2020</t>
  </si>
  <si>
    <t>Chennai 2022</t>
  </si>
  <si>
    <t>Average Rest of World</t>
  </si>
  <si>
    <t>Financial Row</t>
  </si>
  <si>
    <t>Ordinary Income/Expense</t>
  </si>
  <si>
    <t>Income</t>
  </si>
  <si>
    <t>30000 - Conference Registration Fees</t>
  </si>
  <si>
    <t>30100 - IEEE Member Registration</t>
  </si>
  <si>
    <t>30110 - Advance IEEE Member Reg.</t>
  </si>
  <si>
    <t>30150 - At Conference IEEE Member Reg.</t>
  </si>
  <si>
    <t>Total - 30100 - IEEE Member Registration</t>
  </si>
  <si>
    <t>30200 - Nonmember Registration</t>
  </si>
  <si>
    <t>30210 - Advance Nonmember Reg.</t>
  </si>
  <si>
    <t>30250 - At Conference Nonmember Reg.</t>
  </si>
  <si>
    <t>Total - 30200 - Nonmember Registration</t>
  </si>
  <si>
    <t>30500 - Student Member Registration</t>
  </si>
  <si>
    <t>30510 - Advance Student Member Reg.</t>
  </si>
  <si>
    <t>30550 - At Conference Student Member Reg.</t>
  </si>
  <si>
    <t>Total - 30500 - Student Member Registration</t>
  </si>
  <si>
    <t>30600 - Student Nonmember Registration</t>
  </si>
  <si>
    <t>30610 - Advance Student Nonmember Reg.</t>
  </si>
  <si>
    <t>30650 - At Conference Student Nonmember Reg.</t>
  </si>
  <si>
    <t>Total - 30600 - Student Nonmember Registration</t>
  </si>
  <si>
    <t>30800 - Life Member Registration</t>
  </si>
  <si>
    <t>30810 - Advance Life Member Reg.</t>
  </si>
  <si>
    <t>30850 - At Conference Life Member Reg.</t>
  </si>
  <si>
    <t>Total - 30800 - Life Member Registration</t>
  </si>
  <si>
    <t>Total - 30000 - Conference Registration Fees</t>
  </si>
  <si>
    <t>Average Rate per Registrant</t>
  </si>
  <si>
    <t>32000 - Tutorial Fees</t>
  </si>
  <si>
    <t>32100 - Tutorial Fees</t>
  </si>
  <si>
    <t>Total - 32000 - Tutorial Fees</t>
  </si>
  <si>
    <t>Tutorial Percent of Reg Revenue</t>
  </si>
  <si>
    <t>33000 - Conf Publication Sales</t>
  </si>
  <si>
    <t>33030 - Other Media Types</t>
  </si>
  <si>
    <t>Total - 33000 - Conf Publication Sales</t>
  </si>
  <si>
    <t>34000 - Exhibits</t>
  </si>
  <si>
    <t>34100 - Exhibits</t>
  </si>
  <si>
    <t>Total - 34000 - Exhibits</t>
  </si>
  <si>
    <t>Average Rate per Exhibit Booth</t>
  </si>
  <si>
    <t>35000 - Corporate Support</t>
  </si>
  <si>
    <t>35010 - Patron Support</t>
  </si>
  <si>
    <t>Total - 35010 - Patron Support</t>
  </si>
  <si>
    <t>36000 - Grants, Donation</t>
  </si>
  <si>
    <t>Total - 35000 - Corporate Support</t>
  </si>
  <si>
    <t>37000 - Social Event</t>
  </si>
  <si>
    <t>37010 - Banquet</t>
  </si>
  <si>
    <t>37030 - Other Events</t>
  </si>
  <si>
    <t>Total - 37000 - Social Event</t>
  </si>
  <si>
    <t>Social Event Percent of Reg Revenue</t>
  </si>
  <si>
    <t>39000 - Miscellaneous Revenue</t>
  </si>
  <si>
    <t>39100 - Bank Interest</t>
  </si>
  <si>
    <t>39200 - Miscellaneous Revenue</t>
  </si>
  <si>
    <t>.</t>
  </si>
  <si>
    <t>Total - 39000 - Miscellaneous Revenue</t>
  </si>
  <si>
    <t>Total - Income</t>
  </si>
  <si>
    <t>Gross Profit</t>
  </si>
  <si>
    <t>Expense</t>
  </si>
  <si>
    <t>40000 - Management Services</t>
  </si>
  <si>
    <t xml:space="preserve">40020 - External Management Services </t>
  </si>
  <si>
    <t>Total - 40000 - Management Services</t>
  </si>
  <si>
    <t>As a percent of Revenue</t>
  </si>
  <si>
    <t>40500 - Registration Expense</t>
  </si>
  <si>
    <t>40510 - Registration Expense</t>
  </si>
  <si>
    <t>Total - 40500 - Registration Expense</t>
  </si>
  <si>
    <t>Cost per Registration</t>
  </si>
  <si>
    <t>41000 - Promotion</t>
  </si>
  <si>
    <t>41010 - Announcement/Advanced program</t>
  </si>
  <si>
    <t>41030 - Call For Papers (Veraprise Contract)</t>
  </si>
  <si>
    <t>41050 - Final Program</t>
  </si>
  <si>
    <t>41060 - Advertisements</t>
  </si>
  <si>
    <t>Total - 41060 - Advertisements</t>
  </si>
  <si>
    <t>41070 - Promotional Items</t>
  </si>
  <si>
    <t>41499 - Other Promotion Expense</t>
  </si>
  <si>
    <t>Total - 41000 - Promotion</t>
  </si>
  <si>
    <t>41500 - Exhibit/Vendor</t>
  </si>
  <si>
    <t>41520 - On-Site Costs</t>
  </si>
  <si>
    <t>41560 - Mgmt Fee</t>
  </si>
  <si>
    <t>41999 - Other Exhibit Expense</t>
  </si>
  <si>
    <t>Total - 41500 - Exhibit/Vendor</t>
  </si>
  <si>
    <t>Avewrage cost per Exhibitor</t>
  </si>
  <si>
    <t>42000 - Tutorial Expenses</t>
  </si>
  <si>
    <t>42010 - Speaker Fees</t>
  </si>
  <si>
    <t>42020 - Travel Expense</t>
  </si>
  <si>
    <t>42499 - Other Tutorial Expenses</t>
  </si>
  <si>
    <t>Total - 42000 - Tutorial Expenses</t>
  </si>
  <si>
    <t>Percent of Tutorial Revenue</t>
  </si>
  <si>
    <t>42500 - Proceedings</t>
  </si>
  <si>
    <t>42510 - Paper</t>
  </si>
  <si>
    <t>Total - 42500 - Proceedings</t>
  </si>
  <si>
    <t>43000 - Conference Local Arrangements</t>
  </si>
  <si>
    <t>43010 - Audio-Visual</t>
  </si>
  <si>
    <t>43030 - Signage</t>
  </si>
  <si>
    <t>43040 - On-site Temps</t>
  </si>
  <si>
    <t>43050 - Security</t>
  </si>
  <si>
    <t>43070 - Hotel Meeting Rooms</t>
  </si>
  <si>
    <t>43090 - Tours</t>
  </si>
  <si>
    <t>43100 - Transportation</t>
  </si>
  <si>
    <t>43110 Internet Acess</t>
  </si>
  <si>
    <t>43120 Electric</t>
  </si>
  <si>
    <t>43499 - Other Local Arrangements</t>
  </si>
  <si>
    <t>43060- Conference Facility</t>
  </si>
  <si>
    <t>Total - 43000 - Conference Local Arrangements</t>
  </si>
  <si>
    <t>43500 - Food and Beverage</t>
  </si>
  <si>
    <t>43510 - Receptions</t>
  </si>
  <si>
    <t>43520 - Breakfasts</t>
  </si>
  <si>
    <t>43530 - Lunches</t>
  </si>
  <si>
    <t>43550 - Special Events</t>
  </si>
  <si>
    <t>43560 - Breaks</t>
  </si>
  <si>
    <t>43999 - Other F&amp;B Expense</t>
  </si>
  <si>
    <t>Total - 43500 - Food and Beverage</t>
  </si>
  <si>
    <t>44000 - Event Program</t>
  </si>
  <si>
    <t>44020 - Program Speaker Travel</t>
  </si>
  <si>
    <t>44499 - Other Program Expense</t>
  </si>
  <si>
    <t>XXXX - Student Poster</t>
  </si>
  <si>
    <t>Total - 44000 - Event Program</t>
  </si>
  <si>
    <t>44500 - Conference Administration</t>
  </si>
  <si>
    <t>44510 - Credit Card Fees</t>
  </si>
  <si>
    <t>44520 - Bank Fees</t>
  </si>
  <si>
    <t>44530 - Travel Grants &amp; Awards</t>
  </si>
  <si>
    <t>44560 - Postage</t>
  </si>
  <si>
    <t>44570 - Office Supplies</t>
  </si>
  <si>
    <t>44580 - Freight Shipping</t>
  </si>
  <si>
    <t>44610 - Admin Services</t>
  </si>
  <si>
    <t>44640 - Audit Fee</t>
  </si>
  <si>
    <t>44650 - Website Development &amp; Maintenance</t>
  </si>
  <si>
    <t>44999 - Other Administration Expense</t>
  </si>
  <si>
    <t>Total - 44500 - Conference Administration</t>
  </si>
  <si>
    <t>45000 - Committee</t>
  </si>
  <si>
    <t>45020 - OC Attire</t>
  </si>
  <si>
    <t>XXXX - Volunteer</t>
  </si>
  <si>
    <t>45030 - Travel</t>
  </si>
  <si>
    <t>45030 - Travel (includes MCI travel for Seattle, others?)</t>
  </si>
  <si>
    <t>Total - 45030 - Travel</t>
  </si>
  <si>
    <t>45060 - Committee Dinner</t>
  </si>
  <si>
    <t>45080 - Student Volunteers</t>
  </si>
  <si>
    <t>45499 - Other Committee Expense</t>
  </si>
  <si>
    <t>Total - 45000 - Committee</t>
  </si>
  <si>
    <t>49000 - Miscellaneous Expense</t>
  </si>
  <si>
    <t>49010 - Miscellaneous Expense</t>
  </si>
  <si>
    <t>Total - 49000 - Miscellaneous Expense</t>
  </si>
  <si>
    <t>Total - Expense</t>
  </si>
  <si>
    <t>Net Ordinary Income</t>
  </si>
  <si>
    <t>Net Income %</t>
  </si>
  <si>
    <t>Overall Attendance</t>
  </si>
  <si>
    <t>Number of Exhibitors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</si>
</sst>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3" formatCode="_(* #,##0.00_);_(* \(#,##0.00\);_(* &quot;-&quot;??_);_(@_)"/>
    <numFmt numFmtId="164" formatCode="&quot;$&quot;#,##0.0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/>
      <right/>
      <top style="dotted">
        <color rgb="FFC0C0C0"/>
      </top>
      <bottom/>
      <diagonal/>
    </border>
    <border>
      <left/>
      <right/>
      <top style="dotted">
        <color rgb="FF969696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3" borderId="2" xfId="4" applyFont="1" applyBorder="1" applyAlignment="1"/>
    <xf numFmtId="0" fontId="3" fillId="3" borderId="0" xfId="4" applyFont="1" applyAlignment="1"/>
    <xf numFmtId="0" fontId="4" fillId="0" borderId="0" xfId="0" applyFont="1"/>
    <xf numFmtId="0" fontId="4" fillId="2" borderId="1" xfId="3" applyFont="1" applyAlignment="1">
      <alignment horizontal="center" wrapText="1"/>
    </xf>
    <xf numFmtId="164" fontId="4" fillId="2" borderId="1" xfId="3" applyNumberFormat="1" applyFont="1" applyAlignment="1">
      <alignment horizontal="center" wrapText="1"/>
    </xf>
    <xf numFmtId="164" fontId="4" fillId="4" borderId="0" xfId="0" applyNumberFormat="1" applyFont="1" applyFill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5" fillId="5" borderId="0" xfId="0" applyFont="1" applyFill="1" applyAlignment="1">
      <alignment horizontal="left"/>
    </xf>
    <xf numFmtId="164" fontId="4" fillId="0" borderId="0" xfId="0" applyNumberFormat="1" applyFont="1"/>
    <xf numFmtId="164" fontId="4" fillId="4" borderId="0" xfId="0" applyNumberFormat="1" applyFont="1" applyFill="1"/>
    <xf numFmtId="0" fontId="6" fillId="0" borderId="0" xfId="0" applyFont="1" applyAlignment="1">
      <alignment horizontal="left" vertical="center"/>
    </xf>
    <xf numFmtId="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3" fontId="7" fillId="0" borderId="0" xfId="1" applyFont="1" applyAlignment="1">
      <alignment horizontal="right" vertical="center"/>
    </xf>
    <xf numFmtId="43" fontId="4" fillId="0" borderId="0" xfId="1" applyFont="1" applyAlignment="1"/>
    <xf numFmtId="43" fontId="4" fillId="4" borderId="0" xfId="1" applyFont="1" applyFill="1" applyAlignment="1"/>
    <xf numFmtId="0" fontId="6" fillId="0" borderId="3" xfId="0" applyFont="1" applyBorder="1" applyAlignment="1">
      <alignment horizontal="left"/>
    </xf>
    <xf numFmtId="43" fontId="6" fillId="0" borderId="3" xfId="1" applyFont="1" applyBorder="1" applyAlignment="1">
      <alignment horizontal="right" vertical="center"/>
    </xf>
    <xf numFmtId="43" fontId="6" fillId="4" borderId="3" xfId="1" applyFont="1" applyFill="1" applyBorder="1" applyAlignment="1">
      <alignment horizontal="right" vertical="center"/>
    </xf>
    <xf numFmtId="43" fontId="6" fillId="0" borderId="0" xfId="1" applyFont="1" applyAlignment="1">
      <alignment horizontal="right" vertical="center"/>
    </xf>
    <xf numFmtId="43" fontId="0" fillId="0" borderId="0" xfId="1" applyFont="1"/>
    <xf numFmtId="10" fontId="0" fillId="0" borderId="0" xfId="2" applyNumberFormat="1" applyFont="1"/>
    <xf numFmtId="43" fontId="0" fillId="0" borderId="0" xfId="0" applyNumberFormat="1"/>
    <xf numFmtId="0" fontId="6" fillId="0" borderId="4" xfId="0" applyFont="1" applyBorder="1" applyAlignment="1">
      <alignment horizontal="left"/>
    </xf>
    <xf numFmtId="43" fontId="6" fillId="0" borderId="4" xfId="1" applyFont="1" applyBorder="1" applyAlignment="1">
      <alignment horizontal="right" vertical="center"/>
    </xf>
    <xf numFmtId="43" fontId="6" fillId="4" borderId="4" xfId="1" applyFont="1" applyFill="1" applyBorder="1" applyAlignment="1">
      <alignment horizontal="right" vertical="center"/>
    </xf>
    <xf numFmtId="165" fontId="0" fillId="0" borderId="0" xfId="2" applyNumberFormat="1" applyFont="1"/>
    <xf numFmtId="0" fontId="6" fillId="0" borderId="4" xfId="0" applyFont="1" applyBorder="1" applyAlignment="1">
      <alignment horizontal="left" vertical="center"/>
    </xf>
    <xf numFmtId="9" fontId="6" fillId="0" borderId="4" xfId="2" applyFont="1" applyBorder="1" applyAlignment="1">
      <alignment horizontal="right" vertical="center"/>
    </xf>
    <xf numFmtId="9" fontId="6" fillId="4" borderId="4" xfId="2" applyFont="1" applyFill="1" applyBorder="1" applyAlignment="1">
      <alignment horizontal="right" vertical="center"/>
    </xf>
    <xf numFmtId="0" fontId="4" fillId="4" borderId="0" xfId="0" applyFont="1" applyFill="1"/>
    <xf numFmtId="1" fontId="4" fillId="4" borderId="0" xfId="0" applyNumberFormat="1" applyFont="1" applyFill="1"/>
    <xf numFmtId="3" fontId="4" fillId="0" borderId="0" xfId="0" applyNumberFormat="1" applyFont="1"/>
    <xf numFmtId="1" fontId="4" fillId="0" borderId="0" xfId="0" applyNumberFormat="1" applyFont="1"/>
  </cellXfs>
  <cellStyles count="5">
    <cellStyle name="Accent3" xfId="4" builtinId="37"/>
    <cellStyle name="Comma" xfId="1" builtinId="3"/>
    <cellStyle name="Normal" xfId="0" builtinId="0"/>
    <cellStyle name="Note" xfId="3" builtinId="1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1"/>
  <sheetViews>
    <sheetView tabSelected="1" topLeftCell="A7" workbookViewId="0">
      <selection activeCell="C100" sqref="C100"/>
    </sheetView>
  </sheetViews>
  <sheetFormatPr defaultRowHeight="15" x14ac:dyDescent="0.25"/>
  <cols>
    <col min="1" max="1" width="50.5703125" bestFit="1" customWidth="1"/>
    <col min="2" max="3" width="11.5703125" bestFit="1" customWidth="1"/>
    <col min="4" max="5" width="13.28515625" bestFit="1" customWidth="1"/>
    <col min="6" max="8" width="11.5703125" bestFit="1" customWidth="1"/>
    <col min="9" max="9" width="10.5703125" bestFit="1" customWidth="1"/>
    <col min="10" max="10" width="29.42578125" customWidth="1"/>
    <col min="11" max="11" width="3" customWidth="1"/>
    <col min="12" max="18" width="11.5703125" bestFit="1" customWidth="1"/>
    <col min="19" max="23" width="0" hidden="1" customWidth="1"/>
  </cols>
  <sheetData>
    <row r="1" spans="1:18" ht="18.75" x14ac:dyDescent="0.3">
      <c r="A1" s="1" t="s">
        <v>0</v>
      </c>
    </row>
    <row r="2" spans="1:18" ht="18.75" x14ac:dyDescent="0.3">
      <c r="A2" s="1" t="s">
        <v>1</v>
      </c>
    </row>
    <row r="3" spans="1:18" ht="18.75" x14ac:dyDescent="0.3">
      <c r="A3" s="2" t="s">
        <v>2</v>
      </c>
    </row>
    <row r="7" spans="1:18" ht="45" x14ac:dyDescent="0.25">
      <c r="A7" s="3"/>
      <c r="B7" s="4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6" t="s">
        <v>9</v>
      </c>
      <c r="I7" s="5" t="s">
        <v>10</v>
      </c>
      <c r="J7" s="5"/>
      <c r="K7" s="7"/>
      <c r="L7" s="5" t="s">
        <v>11</v>
      </c>
      <c r="M7" s="5" t="s">
        <v>12</v>
      </c>
      <c r="N7" s="5" t="s">
        <v>13</v>
      </c>
      <c r="O7" s="5" t="s">
        <v>14</v>
      </c>
      <c r="P7" s="5" t="s">
        <v>15</v>
      </c>
      <c r="Q7" s="5" t="s">
        <v>16</v>
      </c>
      <c r="R7" s="6" t="s">
        <v>17</v>
      </c>
    </row>
    <row r="8" spans="1:18" x14ac:dyDescent="0.25">
      <c r="A8" s="8" t="s">
        <v>18</v>
      </c>
      <c r="B8" s="9"/>
      <c r="C8" s="9"/>
      <c r="D8" s="9"/>
      <c r="E8" s="9"/>
      <c r="F8" s="9"/>
      <c r="G8" s="9"/>
      <c r="H8" s="10"/>
      <c r="K8" s="9"/>
      <c r="L8" s="9"/>
      <c r="M8" s="9"/>
      <c r="N8" s="9"/>
      <c r="O8" s="9"/>
      <c r="P8" s="9"/>
      <c r="Q8" s="9"/>
      <c r="R8" s="10"/>
    </row>
    <row r="9" spans="1:18" x14ac:dyDescent="0.25">
      <c r="A9" s="11" t="s">
        <v>19</v>
      </c>
      <c r="B9" s="12"/>
      <c r="C9" s="9"/>
      <c r="D9" s="9"/>
      <c r="E9" s="9"/>
      <c r="F9" s="9"/>
      <c r="G9" s="9"/>
      <c r="H9" s="10"/>
      <c r="K9" s="9"/>
      <c r="L9" s="9"/>
      <c r="M9" s="9"/>
      <c r="N9" s="9"/>
      <c r="O9" s="9"/>
      <c r="P9" s="9"/>
      <c r="Q9" s="9"/>
      <c r="R9" s="10"/>
    </row>
    <row r="10" spans="1:18" x14ac:dyDescent="0.25">
      <c r="A10" s="13" t="s">
        <v>20</v>
      </c>
      <c r="B10" s="12"/>
      <c r="C10" s="9"/>
      <c r="D10" s="9"/>
      <c r="E10" s="9"/>
      <c r="F10" s="9"/>
      <c r="G10" s="9"/>
      <c r="H10" s="10"/>
      <c r="K10" s="9"/>
      <c r="L10" s="9"/>
      <c r="M10" s="9"/>
      <c r="N10" s="9"/>
      <c r="O10" s="9"/>
      <c r="P10" s="9"/>
      <c r="Q10" s="9"/>
      <c r="R10" s="10"/>
    </row>
    <row r="11" spans="1:18" x14ac:dyDescent="0.25">
      <c r="A11" s="13" t="s">
        <v>21</v>
      </c>
      <c r="B11" s="12"/>
      <c r="C11" s="9"/>
      <c r="D11" s="9"/>
      <c r="E11" s="9"/>
      <c r="F11" s="9"/>
      <c r="G11" s="9"/>
      <c r="H11" s="10"/>
      <c r="K11" s="9"/>
      <c r="L11" s="9"/>
      <c r="M11" s="9"/>
      <c r="N11" s="9"/>
      <c r="O11" s="9"/>
      <c r="P11" s="9"/>
      <c r="Q11" s="9"/>
      <c r="R11" s="10"/>
    </row>
    <row r="12" spans="1:18" x14ac:dyDescent="0.25">
      <c r="A12" s="13" t="s">
        <v>22</v>
      </c>
      <c r="B12" s="12"/>
      <c r="C12" s="9"/>
      <c r="D12" s="9"/>
      <c r="E12" s="9"/>
      <c r="F12" s="9"/>
      <c r="G12" s="9"/>
      <c r="H12" s="10"/>
      <c r="K12" s="9"/>
      <c r="L12" s="9"/>
      <c r="M12" s="9"/>
      <c r="N12" s="9"/>
      <c r="O12" s="9"/>
      <c r="P12" s="9"/>
      <c r="Q12" s="9"/>
      <c r="R12" s="10"/>
    </row>
    <row r="13" spans="1:18" x14ac:dyDescent="0.25">
      <c r="A13" s="14" t="s">
        <v>23</v>
      </c>
      <c r="B13" s="15">
        <v>182000</v>
      </c>
      <c r="C13" s="16">
        <v>119455</v>
      </c>
      <c r="D13" s="16">
        <v>487695</v>
      </c>
      <c r="E13" s="16">
        <v>466945</v>
      </c>
      <c r="F13" s="16">
        <v>139762.75</v>
      </c>
      <c r="G13" s="16">
        <v>150625</v>
      </c>
      <c r="H13" s="17">
        <f>IFERROR(AVERAGE(B13:G13),0)</f>
        <v>257747.125</v>
      </c>
      <c r="K13" s="16"/>
      <c r="L13" s="16">
        <v>273354</v>
      </c>
      <c r="M13" s="16">
        <v>328381.92</v>
      </c>
      <c r="N13" s="16">
        <v>376555.35</v>
      </c>
      <c r="O13" s="16">
        <v>469045.32</v>
      </c>
      <c r="P13" s="16">
        <v>175284.72</v>
      </c>
      <c r="Q13" s="16">
        <v>156204.79999999999</v>
      </c>
      <c r="R13" s="17">
        <f t="shared" ref="R13:R76" si="0">IFERROR(AVERAGE(O13:Q13),0)</f>
        <v>266844.94666666671</v>
      </c>
    </row>
    <row r="14" spans="1:18" x14ac:dyDescent="0.25">
      <c r="A14" s="14" t="s">
        <v>24</v>
      </c>
      <c r="B14" s="15">
        <v>0</v>
      </c>
      <c r="C14" s="16"/>
      <c r="D14" s="16"/>
      <c r="E14" s="16"/>
      <c r="F14" s="16"/>
      <c r="G14" s="16"/>
      <c r="H14" s="17">
        <f t="shared" ref="H14:H77" si="1">IFERROR(AVERAGE(B14:G14),0)</f>
        <v>0</v>
      </c>
      <c r="K14" s="16"/>
      <c r="L14" s="16"/>
      <c r="M14" s="16"/>
      <c r="N14" s="16"/>
      <c r="O14" s="16"/>
      <c r="P14" s="16"/>
      <c r="Q14" s="16"/>
      <c r="R14" s="17">
        <f t="shared" si="0"/>
        <v>0</v>
      </c>
    </row>
    <row r="15" spans="1:18" x14ac:dyDescent="0.25">
      <c r="A15" s="18" t="s">
        <v>25</v>
      </c>
      <c r="B15" s="19">
        <f t="shared" ref="B15:Q15" si="2">SUM(B13:B14)</f>
        <v>182000</v>
      </c>
      <c r="C15" s="19">
        <f>SUM(C13:C14)</f>
        <v>119455</v>
      </c>
      <c r="D15" s="19">
        <f>SUM(D13:D14)</f>
        <v>487695</v>
      </c>
      <c r="E15" s="19">
        <f>SUM(E13:E14)</f>
        <v>466945</v>
      </c>
      <c r="F15" s="19">
        <f>SUM(F13:F14)</f>
        <v>139762.75</v>
      </c>
      <c r="G15" s="19">
        <f>SUM(G13:G14)</f>
        <v>150625</v>
      </c>
      <c r="H15" s="20">
        <f t="shared" si="1"/>
        <v>257747.125</v>
      </c>
      <c r="K15" s="19"/>
      <c r="L15" s="19">
        <f t="shared" si="2"/>
        <v>273354</v>
      </c>
      <c r="M15" s="19">
        <f t="shared" si="2"/>
        <v>328381.92</v>
      </c>
      <c r="N15" s="19">
        <f t="shared" si="2"/>
        <v>376555.35</v>
      </c>
      <c r="O15" s="19">
        <f t="shared" si="2"/>
        <v>469045.32</v>
      </c>
      <c r="P15" s="19">
        <f t="shared" si="2"/>
        <v>175284.72</v>
      </c>
      <c r="Q15" s="19">
        <f t="shared" si="2"/>
        <v>156204.79999999999</v>
      </c>
      <c r="R15" s="20">
        <f t="shared" si="0"/>
        <v>266844.94666666671</v>
      </c>
    </row>
    <row r="16" spans="1:18" x14ac:dyDescent="0.25">
      <c r="A16" s="13" t="s">
        <v>26</v>
      </c>
      <c r="B16" s="21"/>
      <c r="C16" s="16"/>
      <c r="D16" s="16"/>
      <c r="E16" s="16"/>
      <c r="F16" s="16"/>
      <c r="G16" s="16"/>
      <c r="H16" s="17">
        <f t="shared" si="1"/>
        <v>0</v>
      </c>
      <c r="K16" s="16"/>
      <c r="L16" s="16"/>
      <c r="M16" s="16"/>
      <c r="N16" s="16"/>
      <c r="O16" s="16"/>
      <c r="P16" s="16"/>
      <c r="Q16" s="16"/>
      <c r="R16" s="17">
        <f t="shared" si="0"/>
        <v>0</v>
      </c>
    </row>
    <row r="17" spans="1:18" x14ac:dyDescent="0.25">
      <c r="A17" s="14" t="s">
        <v>27</v>
      </c>
      <c r="B17" s="15">
        <v>289177</v>
      </c>
      <c r="C17" s="16">
        <v>211740</v>
      </c>
      <c r="D17" s="16">
        <v>0</v>
      </c>
      <c r="E17" s="16">
        <v>0</v>
      </c>
      <c r="F17" s="16">
        <v>225963</v>
      </c>
      <c r="G17" s="16">
        <v>272806.25</v>
      </c>
      <c r="H17" s="17">
        <f t="shared" si="1"/>
        <v>166614.375</v>
      </c>
      <c r="K17" s="16"/>
      <c r="L17" s="16"/>
      <c r="M17" s="16"/>
      <c r="N17" s="16"/>
      <c r="O17" s="16"/>
      <c r="P17" s="16"/>
      <c r="Q17" s="16"/>
      <c r="R17" s="17">
        <f t="shared" si="0"/>
        <v>0</v>
      </c>
    </row>
    <row r="18" spans="1:18" x14ac:dyDescent="0.25">
      <c r="A18" s="14" t="s">
        <v>28</v>
      </c>
      <c r="B18" s="15">
        <v>690</v>
      </c>
      <c r="C18" s="16">
        <v>13649</v>
      </c>
      <c r="D18" s="16">
        <v>0</v>
      </c>
      <c r="E18" s="16">
        <v>0</v>
      </c>
      <c r="F18" s="16"/>
      <c r="G18" s="16"/>
      <c r="H18" s="17">
        <f t="shared" si="1"/>
        <v>3584.75</v>
      </c>
      <c r="K18" s="16"/>
      <c r="L18" s="16"/>
      <c r="M18" s="16"/>
      <c r="N18" s="16"/>
      <c r="O18" s="16"/>
      <c r="P18" s="16"/>
      <c r="Q18" s="16"/>
      <c r="R18" s="17">
        <f t="shared" si="0"/>
        <v>0</v>
      </c>
    </row>
    <row r="19" spans="1:18" x14ac:dyDescent="0.25">
      <c r="A19" s="18" t="s">
        <v>29</v>
      </c>
      <c r="B19" s="19">
        <f t="shared" ref="B19:Q19" si="3">SUM(B17:B18)</f>
        <v>289867</v>
      </c>
      <c r="C19" s="19">
        <f>SUM(C17:C18)</f>
        <v>225389</v>
      </c>
      <c r="D19" s="19">
        <f>SUM(D17:D18)</f>
        <v>0</v>
      </c>
      <c r="E19" s="19">
        <f>SUM(E17:E18)</f>
        <v>0</v>
      </c>
      <c r="F19" s="19">
        <f>SUM(F17:F18)</f>
        <v>225963</v>
      </c>
      <c r="G19" s="19">
        <f>SUM(G17:G18)</f>
        <v>272806.25</v>
      </c>
      <c r="H19" s="20">
        <f t="shared" si="1"/>
        <v>169004.20833333334</v>
      </c>
      <c r="K19" s="19"/>
      <c r="L19" s="19">
        <f t="shared" si="3"/>
        <v>0</v>
      </c>
      <c r="M19" s="19">
        <f t="shared" si="3"/>
        <v>0</v>
      </c>
      <c r="N19" s="19">
        <f t="shared" si="3"/>
        <v>0</v>
      </c>
      <c r="O19" s="19">
        <f t="shared" si="3"/>
        <v>0</v>
      </c>
      <c r="P19" s="19">
        <f t="shared" si="3"/>
        <v>0</v>
      </c>
      <c r="Q19" s="19">
        <f t="shared" si="3"/>
        <v>0</v>
      </c>
      <c r="R19" s="20">
        <f t="shared" si="0"/>
        <v>0</v>
      </c>
    </row>
    <row r="20" spans="1:18" x14ac:dyDescent="0.25">
      <c r="A20" s="13" t="s">
        <v>30</v>
      </c>
      <c r="B20" s="21"/>
      <c r="C20" s="16"/>
      <c r="D20" s="16"/>
      <c r="E20" s="16"/>
      <c r="F20" s="16"/>
      <c r="G20" s="16"/>
      <c r="H20" s="17">
        <f t="shared" si="1"/>
        <v>0</v>
      </c>
      <c r="K20" s="16"/>
      <c r="L20" s="16"/>
      <c r="M20" s="16"/>
      <c r="N20" s="16"/>
      <c r="O20" s="16"/>
      <c r="P20" s="16"/>
      <c r="Q20" s="16"/>
      <c r="R20" s="17">
        <f t="shared" si="0"/>
        <v>0</v>
      </c>
    </row>
    <row r="21" spans="1:18" x14ac:dyDescent="0.25">
      <c r="A21" s="14" t="s">
        <v>31</v>
      </c>
      <c r="B21" s="15">
        <v>14465</v>
      </c>
      <c r="C21" s="16">
        <v>3090</v>
      </c>
      <c r="D21" s="16">
        <v>0</v>
      </c>
      <c r="E21" s="16">
        <v>0</v>
      </c>
      <c r="F21" s="16">
        <v>6800</v>
      </c>
      <c r="G21" s="16">
        <v>20925</v>
      </c>
      <c r="H21" s="17">
        <f t="shared" si="1"/>
        <v>7546.666666666667</v>
      </c>
      <c r="K21" s="16"/>
      <c r="L21" s="16"/>
      <c r="M21" s="16"/>
      <c r="N21" s="16"/>
      <c r="O21" s="16"/>
      <c r="P21" s="16"/>
      <c r="Q21" s="16"/>
      <c r="R21" s="17">
        <f t="shared" si="0"/>
        <v>0</v>
      </c>
    </row>
    <row r="22" spans="1:18" x14ac:dyDescent="0.25">
      <c r="A22" s="14" t="s">
        <v>32</v>
      </c>
      <c r="B22" s="15">
        <v>0</v>
      </c>
      <c r="C22" s="16"/>
      <c r="D22" s="16"/>
      <c r="E22" s="16"/>
      <c r="F22" s="16"/>
      <c r="G22" s="16"/>
      <c r="H22" s="17">
        <f t="shared" si="1"/>
        <v>0</v>
      </c>
      <c r="K22" s="16"/>
      <c r="L22" s="16"/>
      <c r="M22" s="16"/>
      <c r="N22" s="16"/>
      <c r="O22" s="16"/>
      <c r="P22" s="16"/>
      <c r="Q22" s="16"/>
      <c r="R22" s="17">
        <f t="shared" si="0"/>
        <v>0</v>
      </c>
    </row>
    <row r="23" spans="1:18" x14ac:dyDescent="0.25">
      <c r="A23" s="18" t="s">
        <v>33</v>
      </c>
      <c r="B23" s="19">
        <f t="shared" ref="B23:Q23" si="4">SUM(B21:B22)</f>
        <v>14465</v>
      </c>
      <c r="C23" s="19">
        <f>SUM(C21:C22)</f>
        <v>3090</v>
      </c>
      <c r="D23" s="19">
        <f>SUM(D21:D22)</f>
        <v>0</v>
      </c>
      <c r="E23" s="19">
        <f>SUM(E21:E22)</f>
        <v>0</v>
      </c>
      <c r="F23" s="19">
        <f>SUM(F21:F22)</f>
        <v>6800</v>
      </c>
      <c r="G23" s="19">
        <f>SUM(G21:G22)</f>
        <v>20925</v>
      </c>
      <c r="H23" s="20">
        <f t="shared" si="1"/>
        <v>7546.666666666667</v>
      </c>
      <c r="K23" s="19"/>
      <c r="L23" s="19">
        <f t="shared" si="4"/>
        <v>0</v>
      </c>
      <c r="M23" s="19">
        <f t="shared" si="4"/>
        <v>0</v>
      </c>
      <c r="N23" s="19">
        <f t="shared" si="4"/>
        <v>0</v>
      </c>
      <c r="O23" s="19">
        <f t="shared" si="4"/>
        <v>0</v>
      </c>
      <c r="P23" s="19">
        <f t="shared" si="4"/>
        <v>0</v>
      </c>
      <c r="Q23" s="19">
        <f t="shared" si="4"/>
        <v>0</v>
      </c>
      <c r="R23" s="20">
        <f t="shared" si="0"/>
        <v>0</v>
      </c>
    </row>
    <row r="24" spans="1:18" x14ac:dyDescent="0.25">
      <c r="A24" s="13" t="s">
        <v>34</v>
      </c>
      <c r="B24" s="21"/>
      <c r="C24" s="16"/>
      <c r="D24" s="16"/>
      <c r="E24" s="16"/>
      <c r="F24" s="16"/>
      <c r="G24" s="16"/>
      <c r="H24" s="17">
        <f t="shared" si="1"/>
        <v>0</v>
      </c>
      <c r="K24" s="16"/>
      <c r="L24" s="16"/>
      <c r="M24" s="16"/>
      <c r="N24" s="16"/>
      <c r="O24" s="16"/>
      <c r="P24" s="16"/>
      <c r="Q24" s="16"/>
      <c r="R24" s="17">
        <f t="shared" si="0"/>
        <v>0</v>
      </c>
    </row>
    <row r="25" spans="1:18" x14ac:dyDescent="0.25">
      <c r="A25" s="14" t="s">
        <v>35</v>
      </c>
      <c r="B25" s="15">
        <v>8595</v>
      </c>
      <c r="C25" s="16">
        <v>4110</v>
      </c>
      <c r="D25" s="16">
        <v>0</v>
      </c>
      <c r="E25" s="16">
        <v>0</v>
      </c>
      <c r="F25" s="16">
        <v>5890</v>
      </c>
      <c r="G25" s="16">
        <v>13140</v>
      </c>
      <c r="H25" s="17">
        <f t="shared" si="1"/>
        <v>5289.166666666667</v>
      </c>
      <c r="K25" s="16"/>
      <c r="L25" s="16">
        <v>14900</v>
      </c>
      <c r="M25" s="16"/>
      <c r="N25" s="16"/>
      <c r="O25" s="16"/>
      <c r="P25" s="16"/>
      <c r="Q25" s="16"/>
      <c r="R25" s="17">
        <f t="shared" si="0"/>
        <v>0</v>
      </c>
    </row>
    <row r="26" spans="1:18" x14ac:dyDescent="0.25">
      <c r="A26" s="14" t="s">
        <v>36</v>
      </c>
      <c r="B26" s="15">
        <v>0</v>
      </c>
      <c r="C26" s="16"/>
      <c r="D26" s="16"/>
      <c r="E26" s="16"/>
      <c r="F26" s="16"/>
      <c r="G26" s="16"/>
      <c r="H26" s="17">
        <f t="shared" si="1"/>
        <v>0</v>
      </c>
      <c r="K26" s="16"/>
      <c r="L26" s="16"/>
      <c r="M26" s="16"/>
      <c r="N26" s="16"/>
      <c r="O26" s="16"/>
      <c r="P26" s="16"/>
      <c r="Q26" s="16"/>
      <c r="R26" s="17">
        <f t="shared" si="0"/>
        <v>0</v>
      </c>
    </row>
    <row r="27" spans="1:18" x14ac:dyDescent="0.25">
      <c r="A27" s="18" t="s">
        <v>37</v>
      </c>
      <c r="B27" s="19">
        <f t="shared" ref="B27:Q27" si="5">SUM(B25:B26)</f>
        <v>8595</v>
      </c>
      <c r="C27" s="19">
        <f>SUM(C25:C26)</f>
        <v>4110</v>
      </c>
      <c r="D27" s="19">
        <f>SUM(D25:D26)</f>
        <v>0</v>
      </c>
      <c r="E27" s="19">
        <f>SUM(E25:E26)</f>
        <v>0</v>
      </c>
      <c r="F27" s="19">
        <f>SUM(F25:F26)</f>
        <v>5890</v>
      </c>
      <c r="G27" s="19">
        <f>SUM(G25:G26)</f>
        <v>13140</v>
      </c>
      <c r="H27" s="20">
        <f t="shared" si="1"/>
        <v>5289.166666666667</v>
      </c>
      <c r="K27" s="19"/>
      <c r="L27" s="19">
        <f t="shared" si="5"/>
        <v>14900</v>
      </c>
      <c r="M27" s="19">
        <f t="shared" si="5"/>
        <v>0</v>
      </c>
      <c r="N27" s="19">
        <f t="shared" si="5"/>
        <v>0</v>
      </c>
      <c r="O27" s="19">
        <f t="shared" si="5"/>
        <v>0</v>
      </c>
      <c r="P27" s="19">
        <f t="shared" si="5"/>
        <v>0</v>
      </c>
      <c r="Q27" s="19">
        <f t="shared" si="5"/>
        <v>0</v>
      </c>
      <c r="R27" s="20">
        <f t="shared" si="0"/>
        <v>0</v>
      </c>
    </row>
    <row r="28" spans="1:18" x14ac:dyDescent="0.25">
      <c r="A28" s="13" t="s">
        <v>38</v>
      </c>
      <c r="B28" s="21"/>
      <c r="C28" s="16"/>
      <c r="D28" s="16"/>
      <c r="E28" s="16"/>
      <c r="F28" s="16"/>
      <c r="G28" s="16"/>
      <c r="H28" s="17">
        <f t="shared" si="1"/>
        <v>0</v>
      </c>
      <c r="K28" s="16"/>
      <c r="L28" s="16"/>
      <c r="M28" s="16"/>
      <c r="N28" s="16"/>
      <c r="O28" s="16"/>
      <c r="P28" s="16"/>
      <c r="Q28" s="16"/>
      <c r="R28" s="17">
        <f t="shared" si="0"/>
        <v>0</v>
      </c>
    </row>
    <row r="29" spans="1:18" x14ac:dyDescent="0.25">
      <c r="A29" s="14" t="s">
        <v>39</v>
      </c>
      <c r="B29" s="15">
        <v>2350</v>
      </c>
      <c r="C29" s="16">
        <v>4690</v>
      </c>
      <c r="D29" s="16">
        <v>0</v>
      </c>
      <c r="E29" s="16">
        <v>0</v>
      </c>
      <c r="F29" s="16">
        <v>0</v>
      </c>
      <c r="G29" s="16">
        <v>16655</v>
      </c>
      <c r="H29" s="17">
        <f t="shared" si="1"/>
        <v>3949.1666666666665</v>
      </c>
      <c r="K29" s="16"/>
      <c r="L29" s="16"/>
      <c r="M29" s="16"/>
      <c r="N29" s="16"/>
      <c r="O29" s="16"/>
      <c r="P29" s="16"/>
      <c r="Q29" s="16"/>
      <c r="R29" s="17">
        <f t="shared" si="0"/>
        <v>0</v>
      </c>
    </row>
    <row r="30" spans="1:18" x14ac:dyDescent="0.25">
      <c r="A30" s="14" t="s">
        <v>40</v>
      </c>
      <c r="B30" s="15">
        <v>0</v>
      </c>
      <c r="C30" s="16"/>
      <c r="D30" s="16"/>
      <c r="E30" s="16"/>
      <c r="F30" s="16"/>
      <c r="G30" s="16"/>
      <c r="H30" s="17">
        <f t="shared" si="1"/>
        <v>0</v>
      </c>
      <c r="K30" s="16"/>
      <c r="L30" s="16"/>
      <c r="M30" s="16"/>
      <c r="N30" s="16"/>
      <c r="O30" s="16"/>
      <c r="P30" s="16"/>
      <c r="Q30" s="16"/>
      <c r="R30" s="17">
        <f t="shared" si="0"/>
        <v>0</v>
      </c>
    </row>
    <row r="31" spans="1:18" x14ac:dyDescent="0.25">
      <c r="A31" s="18" t="s">
        <v>41</v>
      </c>
      <c r="B31" s="19">
        <f t="shared" ref="B31:Q31" si="6">SUM(B29:B30)</f>
        <v>2350</v>
      </c>
      <c r="C31" s="19">
        <f>SUM(C29:C30)</f>
        <v>4690</v>
      </c>
      <c r="D31" s="19">
        <f>SUM(D29:D30)</f>
        <v>0</v>
      </c>
      <c r="E31" s="19">
        <f>SUM(E29:E30)</f>
        <v>0</v>
      </c>
      <c r="F31" s="19">
        <f>SUM(F29:F30)</f>
        <v>0</v>
      </c>
      <c r="G31" s="19">
        <f>SUM(G29:G30)</f>
        <v>16655</v>
      </c>
      <c r="H31" s="20">
        <f t="shared" si="1"/>
        <v>3949.1666666666665</v>
      </c>
      <c r="K31" s="19"/>
      <c r="L31" s="19">
        <f t="shared" si="6"/>
        <v>0</v>
      </c>
      <c r="M31" s="19">
        <f t="shared" si="6"/>
        <v>0</v>
      </c>
      <c r="N31" s="19">
        <f t="shared" si="6"/>
        <v>0</v>
      </c>
      <c r="O31" s="19">
        <f t="shared" si="6"/>
        <v>0</v>
      </c>
      <c r="P31" s="19">
        <f t="shared" si="6"/>
        <v>0</v>
      </c>
      <c r="Q31" s="19">
        <f t="shared" si="6"/>
        <v>0</v>
      </c>
      <c r="R31" s="20">
        <f t="shared" si="0"/>
        <v>0</v>
      </c>
    </row>
    <row r="32" spans="1:18" x14ac:dyDescent="0.25">
      <c r="A32" s="18" t="s">
        <v>42</v>
      </c>
      <c r="B32" s="19">
        <f t="shared" ref="B32:Q32" si="7">SUM(B15,B19,B23,B27,B31)</f>
        <v>497277</v>
      </c>
      <c r="C32" s="19">
        <f>SUM(C15,C19,C23,C27,C31)</f>
        <v>356734</v>
      </c>
      <c r="D32" s="19">
        <f>SUM(D15,D19,D23,D27,D31)</f>
        <v>487695</v>
      </c>
      <c r="E32" s="19">
        <f>SUM(E15,E19,E23,E27,E31)</f>
        <v>466945</v>
      </c>
      <c r="F32" s="19">
        <f>SUM(F15,F19,F23,F27,F31)</f>
        <v>378415.75</v>
      </c>
      <c r="G32" s="19">
        <f>SUM(G15,G19,G23,G27,G31)</f>
        <v>474151.25</v>
      </c>
      <c r="H32" s="20">
        <f t="shared" si="1"/>
        <v>443536.33333333331</v>
      </c>
      <c r="I32" s="22">
        <f>+H32/H150</f>
        <v>335.50403429147752</v>
      </c>
      <c r="J32" t="s">
        <v>43</v>
      </c>
      <c r="K32" s="19"/>
      <c r="L32" s="19">
        <f t="shared" si="7"/>
        <v>288254</v>
      </c>
      <c r="M32" s="19">
        <f t="shared" si="7"/>
        <v>328381.92</v>
      </c>
      <c r="N32" s="19">
        <f t="shared" si="7"/>
        <v>376555.35</v>
      </c>
      <c r="O32" s="19">
        <f t="shared" si="7"/>
        <v>469045.32</v>
      </c>
      <c r="P32" s="19">
        <f t="shared" si="7"/>
        <v>175284.72</v>
      </c>
      <c r="Q32" s="19">
        <f t="shared" si="7"/>
        <v>156204.79999999999</v>
      </c>
      <c r="R32" s="20">
        <f t="shared" si="0"/>
        <v>266844.94666666671</v>
      </c>
    </row>
    <row r="33" spans="1:18" x14ac:dyDescent="0.25">
      <c r="A33" s="13" t="s">
        <v>44</v>
      </c>
      <c r="B33" s="21"/>
      <c r="C33" s="16"/>
      <c r="D33" s="16"/>
      <c r="E33" s="16"/>
      <c r="F33" s="16"/>
      <c r="G33" s="16"/>
      <c r="H33" s="17">
        <f t="shared" si="1"/>
        <v>0</v>
      </c>
      <c r="K33" s="16"/>
      <c r="L33" s="16"/>
      <c r="M33" s="16"/>
      <c r="N33" s="16"/>
      <c r="O33" s="16"/>
      <c r="P33" s="16"/>
      <c r="Q33" s="16"/>
      <c r="R33" s="17">
        <f t="shared" si="0"/>
        <v>0</v>
      </c>
    </row>
    <row r="34" spans="1:18" x14ac:dyDescent="0.25">
      <c r="A34" s="14" t="s">
        <v>45</v>
      </c>
      <c r="B34" s="15">
        <v>19975</v>
      </c>
      <c r="C34" s="16">
        <v>6600</v>
      </c>
      <c r="D34" s="16">
        <v>3315</v>
      </c>
      <c r="E34" s="16">
        <v>0</v>
      </c>
      <c r="F34" s="16">
        <v>0</v>
      </c>
      <c r="G34" s="16">
        <v>0</v>
      </c>
      <c r="H34" s="17">
        <f t="shared" si="1"/>
        <v>4981.666666666667</v>
      </c>
      <c r="K34" s="16"/>
      <c r="L34" s="16"/>
      <c r="M34" s="16">
        <v>13606.68</v>
      </c>
      <c r="N34" s="16">
        <v>12902.02</v>
      </c>
      <c r="O34" s="16"/>
      <c r="P34" s="16"/>
      <c r="Q34" s="16"/>
      <c r="R34" s="17">
        <f t="shared" si="0"/>
        <v>0</v>
      </c>
    </row>
    <row r="35" spans="1:18" x14ac:dyDescent="0.25">
      <c r="A35" s="18" t="s">
        <v>46</v>
      </c>
      <c r="B35" s="19">
        <f t="shared" ref="B35:Q35" si="8">SUM(B34)</f>
        <v>19975</v>
      </c>
      <c r="C35" s="19">
        <f>SUM(C34)</f>
        <v>6600</v>
      </c>
      <c r="D35" s="19">
        <f>SUM(D34)</f>
        <v>3315</v>
      </c>
      <c r="E35" s="19">
        <f>SUM(E34)</f>
        <v>0</v>
      </c>
      <c r="F35" s="19">
        <f>SUM(F34)</f>
        <v>0</v>
      </c>
      <c r="G35" s="19">
        <f>SUM(G34)</f>
        <v>0</v>
      </c>
      <c r="H35" s="20">
        <f t="shared" si="1"/>
        <v>4981.666666666667</v>
      </c>
      <c r="I35" s="23">
        <f>+H35/H32</f>
        <v>1.123169916932773E-2</v>
      </c>
      <c r="J35" t="s">
        <v>47</v>
      </c>
      <c r="K35" s="19"/>
      <c r="L35" s="19">
        <f t="shared" si="8"/>
        <v>0</v>
      </c>
      <c r="M35" s="19">
        <f t="shared" si="8"/>
        <v>13606.68</v>
      </c>
      <c r="N35" s="19">
        <f t="shared" si="8"/>
        <v>12902.02</v>
      </c>
      <c r="O35" s="19">
        <f t="shared" si="8"/>
        <v>0</v>
      </c>
      <c r="P35" s="19">
        <f t="shared" si="8"/>
        <v>0</v>
      </c>
      <c r="Q35" s="19">
        <f t="shared" si="8"/>
        <v>0</v>
      </c>
      <c r="R35" s="20">
        <f t="shared" si="0"/>
        <v>0</v>
      </c>
    </row>
    <row r="36" spans="1:18" x14ac:dyDescent="0.25">
      <c r="A36" s="13" t="s">
        <v>48</v>
      </c>
      <c r="B36" s="21"/>
      <c r="C36" s="16"/>
      <c r="D36" s="16"/>
      <c r="E36" s="16"/>
      <c r="F36" s="16"/>
      <c r="G36" s="16"/>
      <c r="H36" s="17">
        <f t="shared" si="1"/>
        <v>0</v>
      </c>
      <c r="K36" s="16"/>
      <c r="L36" s="16"/>
      <c r="M36" s="16"/>
      <c r="N36" s="16"/>
      <c r="O36" s="16"/>
      <c r="P36" s="16"/>
      <c r="Q36" s="16"/>
      <c r="R36" s="17">
        <f t="shared" si="0"/>
        <v>0</v>
      </c>
    </row>
    <row r="37" spans="1:18" x14ac:dyDescent="0.25">
      <c r="A37" s="14" t="s">
        <v>49</v>
      </c>
      <c r="B37" s="15">
        <v>0</v>
      </c>
      <c r="C37" s="16">
        <v>0</v>
      </c>
      <c r="D37" s="16">
        <v>0</v>
      </c>
      <c r="E37" s="16">
        <v>2000</v>
      </c>
      <c r="F37" s="16">
        <v>0</v>
      </c>
      <c r="G37" s="16">
        <v>0</v>
      </c>
      <c r="H37" s="17">
        <f t="shared" si="1"/>
        <v>333.33333333333331</v>
      </c>
      <c r="K37" s="16"/>
      <c r="L37" s="16"/>
      <c r="M37" s="16"/>
      <c r="N37" s="16"/>
      <c r="O37" s="16"/>
      <c r="P37" s="16"/>
      <c r="Q37" s="16"/>
      <c r="R37" s="17">
        <f t="shared" si="0"/>
        <v>0</v>
      </c>
    </row>
    <row r="38" spans="1:18" x14ac:dyDescent="0.25">
      <c r="A38" s="18" t="s">
        <v>50</v>
      </c>
      <c r="B38" s="19">
        <f t="shared" ref="B38:Q38" si="9">SUM(B37)</f>
        <v>0</v>
      </c>
      <c r="C38" s="19">
        <f>SUM(C37)</f>
        <v>0</v>
      </c>
      <c r="D38" s="19">
        <f>SUM(D37)</f>
        <v>0</v>
      </c>
      <c r="E38" s="19">
        <f>SUM(E37)</f>
        <v>2000</v>
      </c>
      <c r="F38" s="19">
        <f>SUM(F37)</f>
        <v>0</v>
      </c>
      <c r="G38" s="19">
        <f>SUM(G37)</f>
        <v>0</v>
      </c>
      <c r="H38" s="20">
        <f t="shared" si="1"/>
        <v>333.33333333333331</v>
      </c>
      <c r="I38" s="24"/>
      <c r="J38" s="23"/>
      <c r="K38" s="19"/>
      <c r="L38" s="19">
        <f t="shared" si="9"/>
        <v>0</v>
      </c>
      <c r="M38" s="19">
        <f t="shared" si="9"/>
        <v>0</v>
      </c>
      <c r="N38" s="19">
        <f t="shared" si="9"/>
        <v>0</v>
      </c>
      <c r="O38" s="19">
        <f t="shared" si="9"/>
        <v>0</v>
      </c>
      <c r="P38" s="19">
        <f t="shared" si="9"/>
        <v>0</v>
      </c>
      <c r="Q38" s="19">
        <f t="shared" si="9"/>
        <v>0</v>
      </c>
      <c r="R38" s="20">
        <f t="shared" si="0"/>
        <v>0</v>
      </c>
    </row>
    <row r="39" spans="1:18" x14ac:dyDescent="0.25">
      <c r="A39" s="13" t="s">
        <v>51</v>
      </c>
      <c r="B39" s="21"/>
      <c r="C39" s="16"/>
      <c r="D39" s="16"/>
      <c r="E39" s="16"/>
      <c r="F39" s="16"/>
      <c r="G39" s="16"/>
      <c r="H39" s="17">
        <f t="shared" si="1"/>
        <v>0</v>
      </c>
      <c r="K39" s="16"/>
      <c r="L39" s="16"/>
      <c r="M39" s="16"/>
      <c r="N39" s="16"/>
      <c r="O39" s="16"/>
      <c r="P39" s="16"/>
      <c r="Q39" s="16"/>
      <c r="R39" s="17">
        <f t="shared" si="0"/>
        <v>0</v>
      </c>
    </row>
    <row r="40" spans="1:18" x14ac:dyDescent="0.25">
      <c r="A40" s="14" t="s">
        <v>52</v>
      </c>
      <c r="B40" s="15">
        <v>393050</v>
      </c>
      <c r="C40" s="16">
        <v>261937.5</v>
      </c>
      <c r="D40" s="16">
        <v>378858</v>
      </c>
      <c r="E40" s="16">
        <v>451245</v>
      </c>
      <c r="F40" s="16">
        <v>269303.75</v>
      </c>
      <c r="G40" s="16">
        <v>479398.25</v>
      </c>
      <c r="H40" s="17">
        <f t="shared" si="1"/>
        <v>372298.75</v>
      </c>
      <c r="K40" s="16"/>
      <c r="L40" s="16">
        <v>133515</v>
      </c>
      <c r="M40" s="16">
        <v>74077.225000000006</v>
      </c>
      <c r="N40" s="16">
        <v>299136.83</v>
      </c>
      <c r="O40" s="16">
        <v>223375.35</v>
      </c>
      <c r="P40" s="16">
        <v>125733</v>
      </c>
      <c r="Q40" s="16"/>
      <c r="R40" s="17">
        <f t="shared" si="0"/>
        <v>174554.17499999999</v>
      </c>
    </row>
    <row r="41" spans="1:18" x14ac:dyDescent="0.25">
      <c r="A41" s="18" t="s">
        <v>53</v>
      </c>
      <c r="B41" s="19">
        <f t="shared" ref="B41:Q41" si="10">SUM(B40)</f>
        <v>393050</v>
      </c>
      <c r="C41" s="19">
        <f>SUM(C40)</f>
        <v>261937.5</v>
      </c>
      <c r="D41" s="19">
        <f>SUM(D40)</f>
        <v>378858</v>
      </c>
      <c r="E41" s="19">
        <f>SUM(E40)</f>
        <v>451245</v>
      </c>
      <c r="F41" s="19">
        <f>SUM(F40)</f>
        <v>269303.75</v>
      </c>
      <c r="G41" s="19">
        <f>SUM(G40)</f>
        <v>479398.25</v>
      </c>
      <c r="H41" s="20">
        <f t="shared" si="1"/>
        <v>372298.75</v>
      </c>
      <c r="I41" s="22">
        <f>+H41/H151</f>
        <v>3722.9875000000002</v>
      </c>
      <c r="J41" t="s">
        <v>54</v>
      </c>
      <c r="K41" s="19"/>
      <c r="L41" s="19">
        <f t="shared" si="10"/>
        <v>133515</v>
      </c>
      <c r="M41" s="19">
        <f t="shared" si="10"/>
        <v>74077.225000000006</v>
      </c>
      <c r="N41" s="19">
        <f t="shared" si="10"/>
        <v>299136.83</v>
      </c>
      <c r="O41" s="19">
        <f t="shared" si="10"/>
        <v>223375.35</v>
      </c>
      <c r="P41" s="19">
        <f t="shared" si="10"/>
        <v>125733</v>
      </c>
      <c r="Q41" s="19">
        <f t="shared" si="10"/>
        <v>0</v>
      </c>
      <c r="R41" s="20">
        <f t="shared" si="0"/>
        <v>116369.45</v>
      </c>
    </row>
    <row r="42" spans="1:18" x14ac:dyDescent="0.25">
      <c r="A42" s="13" t="s">
        <v>55</v>
      </c>
      <c r="B42" s="21"/>
      <c r="C42" s="16"/>
      <c r="D42" s="16"/>
      <c r="E42" s="16"/>
      <c r="F42" s="16"/>
      <c r="G42" s="16"/>
      <c r="H42" s="17">
        <f t="shared" si="1"/>
        <v>0</v>
      </c>
      <c r="K42" s="16"/>
      <c r="L42" s="16"/>
      <c r="M42" s="16"/>
      <c r="N42" s="16"/>
      <c r="O42" s="16"/>
      <c r="P42" s="16"/>
      <c r="Q42" s="16"/>
      <c r="R42" s="17">
        <f t="shared" si="0"/>
        <v>0</v>
      </c>
    </row>
    <row r="43" spans="1:18" x14ac:dyDescent="0.25">
      <c r="A43" s="13" t="s">
        <v>56</v>
      </c>
      <c r="B43" s="21"/>
      <c r="C43" s="16"/>
      <c r="D43" s="16"/>
      <c r="E43" s="16"/>
      <c r="F43" s="16"/>
      <c r="G43" s="16"/>
      <c r="H43" s="17">
        <f t="shared" si="1"/>
        <v>0</v>
      </c>
      <c r="K43" s="16"/>
      <c r="L43" s="16"/>
      <c r="M43" s="16"/>
      <c r="N43" s="16"/>
      <c r="O43" s="16"/>
      <c r="P43" s="16"/>
      <c r="Q43" s="16"/>
      <c r="R43" s="17">
        <f t="shared" si="0"/>
        <v>0</v>
      </c>
    </row>
    <row r="44" spans="1:18" x14ac:dyDescent="0.25">
      <c r="A44" s="14" t="s">
        <v>56</v>
      </c>
      <c r="B44" s="15">
        <v>11000</v>
      </c>
      <c r="C44" s="16">
        <v>6875</v>
      </c>
      <c r="D44" s="16">
        <v>89295</v>
      </c>
      <c r="E44" s="16">
        <v>95283</v>
      </c>
      <c r="F44" s="16">
        <v>0</v>
      </c>
      <c r="G44" s="16">
        <v>0</v>
      </c>
      <c r="H44" s="17">
        <f t="shared" si="1"/>
        <v>33742.166666666664</v>
      </c>
      <c r="K44" s="16"/>
      <c r="L44" s="16">
        <v>85272</v>
      </c>
      <c r="M44" s="16">
        <v>66155</v>
      </c>
      <c r="N44" s="16">
        <v>37678.019999999997</v>
      </c>
      <c r="O44" s="16"/>
      <c r="P44" s="16"/>
      <c r="Q44" s="16"/>
      <c r="R44" s="17">
        <f t="shared" si="0"/>
        <v>0</v>
      </c>
    </row>
    <row r="45" spans="1:18" x14ac:dyDescent="0.25">
      <c r="A45" s="18" t="s">
        <v>57</v>
      </c>
      <c r="B45" s="19">
        <f t="shared" ref="B45:Q45" si="11">SUM(B44)</f>
        <v>11000</v>
      </c>
      <c r="C45" s="19">
        <f>SUM(C44)</f>
        <v>6875</v>
      </c>
      <c r="D45" s="19">
        <f>SUM(D44)</f>
        <v>89295</v>
      </c>
      <c r="E45" s="19">
        <f>SUM(E44)</f>
        <v>95283</v>
      </c>
      <c r="F45" s="19">
        <f>SUM(F44)</f>
        <v>0</v>
      </c>
      <c r="G45" s="16">
        <v>0</v>
      </c>
      <c r="H45" s="17">
        <f t="shared" si="1"/>
        <v>33742.166666666664</v>
      </c>
      <c r="K45" s="16"/>
      <c r="L45" s="19">
        <f t="shared" si="11"/>
        <v>85272</v>
      </c>
      <c r="M45" s="19">
        <f t="shared" si="11"/>
        <v>66155</v>
      </c>
      <c r="N45" s="19">
        <f t="shared" si="11"/>
        <v>37678.019999999997</v>
      </c>
      <c r="O45" s="19">
        <f t="shared" si="11"/>
        <v>0</v>
      </c>
      <c r="P45" s="19">
        <f t="shared" si="11"/>
        <v>0</v>
      </c>
      <c r="Q45" s="19">
        <f t="shared" si="11"/>
        <v>0</v>
      </c>
      <c r="R45" s="17">
        <f t="shared" si="0"/>
        <v>0</v>
      </c>
    </row>
    <row r="46" spans="1:18" x14ac:dyDescent="0.25">
      <c r="A46" s="14" t="s">
        <v>58</v>
      </c>
      <c r="B46" s="15">
        <v>37560</v>
      </c>
      <c r="C46" s="16">
        <v>0</v>
      </c>
      <c r="D46" s="16">
        <v>29798</v>
      </c>
      <c r="E46" s="16">
        <v>0</v>
      </c>
      <c r="F46" s="16">
        <v>13321.55</v>
      </c>
      <c r="G46" s="16">
        <v>42399.9</v>
      </c>
      <c r="H46" s="17">
        <f t="shared" si="1"/>
        <v>20513.241666666669</v>
      </c>
      <c r="K46" s="16"/>
      <c r="L46" s="16"/>
      <c r="M46" s="16">
        <v>54184.74</v>
      </c>
      <c r="N46" s="16">
        <v>183532.97</v>
      </c>
      <c r="O46" s="16">
        <v>79462.75</v>
      </c>
      <c r="P46" s="16">
        <v>20971</v>
      </c>
      <c r="Q46" s="16"/>
      <c r="R46" s="17">
        <f t="shared" si="0"/>
        <v>50216.875</v>
      </c>
    </row>
    <row r="47" spans="1:18" x14ac:dyDescent="0.25">
      <c r="A47" s="18" t="s">
        <v>59</v>
      </c>
      <c r="B47" s="19">
        <f t="shared" ref="B47:Q47" si="12">SUM(B45:B46)</f>
        <v>48560</v>
      </c>
      <c r="C47" s="19">
        <f>SUM(C45:C46)</f>
        <v>6875</v>
      </c>
      <c r="D47" s="19">
        <f>SUM(D45:D46)</f>
        <v>119093</v>
      </c>
      <c r="E47" s="19">
        <f>SUM(E45:E46)</f>
        <v>95283</v>
      </c>
      <c r="F47" s="19">
        <f>SUM(F45:F46)</f>
        <v>13321.55</v>
      </c>
      <c r="G47" s="19">
        <f>SUM(G45:G46)</f>
        <v>42399.9</v>
      </c>
      <c r="H47" s="20">
        <f t="shared" si="1"/>
        <v>54255.408333333333</v>
      </c>
      <c r="K47" s="19"/>
      <c r="L47" s="19">
        <f t="shared" si="12"/>
        <v>85272</v>
      </c>
      <c r="M47" s="19">
        <f t="shared" si="12"/>
        <v>120339.73999999999</v>
      </c>
      <c r="N47" s="19">
        <f t="shared" si="12"/>
        <v>221210.99</v>
      </c>
      <c r="O47" s="19">
        <f t="shared" si="12"/>
        <v>79462.75</v>
      </c>
      <c r="P47" s="19">
        <f t="shared" si="12"/>
        <v>20971</v>
      </c>
      <c r="Q47" s="19">
        <f t="shared" si="12"/>
        <v>0</v>
      </c>
      <c r="R47" s="20">
        <f t="shared" si="0"/>
        <v>33477.916666666664</v>
      </c>
    </row>
    <row r="48" spans="1:18" x14ac:dyDescent="0.25">
      <c r="A48" s="13" t="s">
        <v>60</v>
      </c>
      <c r="B48" s="21"/>
      <c r="C48" s="16"/>
      <c r="D48" s="16"/>
      <c r="E48" s="16"/>
      <c r="F48" s="16"/>
      <c r="G48" s="16"/>
      <c r="H48" s="17">
        <f t="shared" si="1"/>
        <v>0</v>
      </c>
      <c r="K48" s="16"/>
      <c r="L48" s="16"/>
      <c r="M48" s="16"/>
      <c r="N48" s="16"/>
      <c r="O48" s="16"/>
      <c r="P48" s="16"/>
      <c r="Q48" s="16"/>
      <c r="R48" s="17">
        <f t="shared" si="0"/>
        <v>0</v>
      </c>
    </row>
    <row r="49" spans="1:18" x14ac:dyDescent="0.25">
      <c r="A49" s="14" t="s">
        <v>61</v>
      </c>
      <c r="B49" s="15">
        <v>19805</v>
      </c>
      <c r="C49" s="16">
        <v>0</v>
      </c>
      <c r="D49" s="16">
        <v>20590</v>
      </c>
      <c r="E49" s="16">
        <v>6050</v>
      </c>
      <c r="F49" s="16">
        <v>-619.55999999999995</v>
      </c>
      <c r="G49" s="16">
        <v>0</v>
      </c>
      <c r="H49" s="17">
        <f t="shared" si="1"/>
        <v>7637.5733333333337</v>
      </c>
      <c r="K49" s="16"/>
      <c r="L49" s="16"/>
      <c r="M49" s="16"/>
      <c r="N49" s="16">
        <v>8075.18</v>
      </c>
      <c r="O49" s="16"/>
      <c r="P49" s="16"/>
      <c r="Q49" s="16"/>
      <c r="R49" s="17">
        <f t="shared" si="0"/>
        <v>0</v>
      </c>
    </row>
    <row r="50" spans="1:18" x14ac:dyDescent="0.25">
      <c r="A50" s="14" t="s">
        <v>62</v>
      </c>
      <c r="B50" s="15">
        <v>10678.95</v>
      </c>
      <c r="C50" s="16">
        <v>0</v>
      </c>
      <c r="D50" s="16">
        <v>0</v>
      </c>
      <c r="E50" s="16">
        <v>0</v>
      </c>
      <c r="F50" s="16">
        <v>280</v>
      </c>
      <c r="G50" s="16">
        <v>0</v>
      </c>
      <c r="H50" s="17">
        <f t="shared" si="1"/>
        <v>1826.4916666666668</v>
      </c>
      <c r="K50" s="16"/>
      <c r="L50" s="16"/>
      <c r="M50" s="16"/>
      <c r="N50" s="16"/>
      <c r="O50" s="16"/>
      <c r="P50" s="16"/>
      <c r="Q50" s="16"/>
      <c r="R50" s="17">
        <f t="shared" si="0"/>
        <v>0</v>
      </c>
    </row>
    <row r="51" spans="1:18" x14ac:dyDescent="0.25">
      <c r="A51" s="18" t="s">
        <v>63</v>
      </c>
      <c r="B51" s="19">
        <f t="shared" ref="B51:Q51" si="13">SUM(B49:B50)</f>
        <v>30483.95</v>
      </c>
      <c r="C51" s="19">
        <f>SUM(C49:C50)</f>
        <v>0</v>
      </c>
      <c r="D51" s="19">
        <f>SUM(D49:D50)</f>
        <v>20590</v>
      </c>
      <c r="E51" s="19">
        <f>SUM(E49:E50)</f>
        <v>6050</v>
      </c>
      <c r="F51" s="19">
        <f>SUM(F49:F50)</f>
        <v>-339.55999999999995</v>
      </c>
      <c r="G51" s="19">
        <f>SUM(G49:G50)</f>
        <v>0</v>
      </c>
      <c r="H51" s="20">
        <f t="shared" si="1"/>
        <v>9464.0650000000005</v>
      </c>
      <c r="I51" s="23">
        <f>+H51/H32</f>
        <v>2.1337744596647102E-2</v>
      </c>
      <c r="J51" t="s">
        <v>64</v>
      </c>
      <c r="K51" s="19"/>
      <c r="L51" s="19">
        <f t="shared" si="13"/>
        <v>0</v>
      </c>
      <c r="M51" s="19">
        <f t="shared" si="13"/>
        <v>0</v>
      </c>
      <c r="N51" s="19">
        <f t="shared" si="13"/>
        <v>8075.18</v>
      </c>
      <c r="O51" s="19">
        <f t="shared" si="13"/>
        <v>0</v>
      </c>
      <c r="P51" s="19">
        <f t="shared" si="13"/>
        <v>0</v>
      </c>
      <c r="Q51" s="19">
        <f t="shared" si="13"/>
        <v>0</v>
      </c>
      <c r="R51" s="20">
        <f t="shared" si="0"/>
        <v>0</v>
      </c>
    </row>
    <row r="52" spans="1:18" x14ac:dyDescent="0.25">
      <c r="A52" s="13" t="s">
        <v>65</v>
      </c>
      <c r="B52" s="21"/>
      <c r="C52" s="16"/>
      <c r="D52" s="16"/>
      <c r="E52" s="16"/>
      <c r="F52" s="16"/>
      <c r="G52" s="16"/>
      <c r="H52" s="17">
        <f t="shared" si="1"/>
        <v>0</v>
      </c>
      <c r="K52" s="16"/>
      <c r="L52" s="16"/>
      <c r="M52" s="16"/>
      <c r="N52" s="16"/>
      <c r="O52" s="16"/>
      <c r="P52" s="16"/>
      <c r="Q52" s="16"/>
      <c r="R52" s="17">
        <f t="shared" si="0"/>
        <v>0</v>
      </c>
    </row>
    <row r="53" spans="1:18" x14ac:dyDescent="0.25">
      <c r="A53" s="14" t="s">
        <v>66</v>
      </c>
      <c r="B53" s="15">
        <v>103.79</v>
      </c>
      <c r="C53" s="16">
        <v>21.35</v>
      </c>
      <c r="D53" s="19">
        <v>0</v>
      </c>
      <c r="E53" s="19">
        <v>0</v>
      </c>
      <c r="F53" s="19">
        <v>0</v>
      </c>
      <c r="G53" s="16">
        <v>0</v>
      </c>
      <c r="H53" s="17">
        <f t="shared" si="1"/>
        <v>20.856666666666669</v>
      </c>
      <c r="K53" s="16"/>
      <c r="L53" s="16"/>
      <c r="M53" s="16"/>
      <c r="N53" s="16"/>
      <c r="O53" s="16"/>
      <c r="P53" s="16"/>
      <c r="Q53" s="16"/>
      <c r="R53" s="17">
        <f t="shared" si="0"/>
        <v>0</v>
      </c>
    </row>
    <row r="54" spans="1:18" x14ac:dyDescent="0.25">
      <c r="A54" s="14" t="s">
        <v>67</v>
      </c>
      <c r="B54" s="15">
        <v>8654.77</v>
      </c>
      <c r="C54" s="16" t="s">
        <v>68</v>
      </c>
      <c r="D54" s="19">
        <f t="shared" ref="D54:F54" si="14">SUM(D52:D53)</f>
        <v>0</v>
      </c>
      <c r="E54" s="19">
        <f t="shared" si="14"/>
        <v>0</v>
      </c>
      <c r="F54" s="19">
        <f t="shared" si="14"/>
        <v>0</v>
      </c>
      <c r="G54" s="16">
        <v>0</v>
      </c>
      <c r="H54" s="17">
        <f t="shared" si="1"/>
        <v>1730.9540000000002</v>
      </c>
      <c r="K54" s="16"/>
      <c r="L54" s="16"/>
      <c r="M54" s="16">
        <v>1760.1552999999999</v>
      </c>
      <c r="N54" s="16">
        <v>22534.7</v>
      </c>
      <c r="O54" s="16">
        <v>40314.449999999997</v>
      </c>
      <c r="P54" s="16">
        <v>480</v>
      </c>
      <c r="Q54" s="16"/>
      <c r="R54" s="17">
        <f t="shared" si="0"/>
        <v>20397.224999999999</v>
      </c>
    </row>
    <row r="55" spans="1:18" x14ac:dyDescent="0.25">
      <c r="A55" s="18" t="s">
        <v>69</v>
      </c>
      <c r="B55" s="19">
        <f t="shared" ref="B55:P55" si="15">SUM(B53:B54)</f>
        <v>8758.5600000000013</v>
      </c>
      <c r="C55" s="19">
        <f>SUM(C53:C54)</f>
        <v>21.35</v>
      </c>
      <c r="D55" s="19">
        <f>SUM(D53:D54)</f>
        <v>0</v>
      </c>
      <c r="E55" s="19">
        <f>SUM(E53:E54)</f>
        <v>0</v>
      </c>
      <c r="F55" s="19">
        <f>SUM(F53:F54)</f>
        <v>0</v>
      </c>
      <c r="G55" s="16">
        <v>0</v>
      </c>
      <c r="H55" s="17">
        <f t="shared" si="1"/>
        <v>1463.3183333333336</v>
      </c>
      <c r="K55" s="16"/>
      <c r="L55" s="19">
        <f t="shared" si="15"/>
        <v>0</v>
      </c>
      <c r="M55" s="19">
        <f t="shared" si="15"/>
        <v>1760.1552999999999</v>
      </c>
      <c r="N55" s="19">
        <f t="shared" si="15"/>
        <v>22534.7</v>
      </c>
      <c r="O55" s="19">
        <f t="shared" si="15"/>
        <v>40314.449999999997</v>
      </c>
      <c r="P55" s="19">
        <f t="shared" si="15"/>
        <v>480</v>
      </c>
      <c r="Q55" s="16"/>
      <c r="R55" s="17">
        <f t="shared" si="0"/>
        <v>20397.224999999999</v>
      </c>
    </row>
    <row r="56" spans="1:18" x14ac:dyDescent="0.25">
      <c r="A56" s="18" t="s">
        <v>70</v>
      </c>
      <c r="B56" s="19">
        <f t="shared" ref="B56:Q56" si="16">SUM(B32,B35,B38,B41,B47,B51,B55)</f>
        <v>998104.51</v>
      </c>
      <c r="C56" s="19">
        <f>SUM(C32,C35,C38,C41,C47,C51,C55)</f>
        <v>632167.85</v>
      </c>
      <c r="D56" s="19">
        <f>SUM(D32,D35,D38,D41,D47,D51,D55)</f>
        <v>1009551</v>
      </c>
      <c r="E56" s="19">
        <f>SUM(E32,E35,E38,E41,E47,E51,E55)</f>
        <v>1021523</v>
      </c>
      <c r="F56" s="19">
        <f>SUM(F32,F35,F38,F41,F47,F51,F55)</f>
        <v>660701.49</v>
      </c>
      <c r="G56" s="19">
        <f>SUM(G32,G35,G38,G41,G47,G51,G55)</f>
        <v>995949.4</v>
      </c>
      <c r="H56" s="20">
        <f t="shared" si="1"/>
        <v>886332.875</v>
      </c>
      <c r="K56" s="19"/>
      <c r="L56" s="19">
        <f t="shared" si="16"/>
        <v>507041</v>
      </c>
      <c r="M56" s="19">
        <f t="shared" si="16"/>
        <v>538165.72029999993</v>
      </c>
      <c r="N56" s="19">
        <f t="shared" si="16"/>
        <v>940415.07</v>
      </c>
      <c r="O56" s="19">
        <f t="shared" si="16"/>
        <v>812197.87</v>
      </c>
      <c r="P56" s="19">
        <f t="shared" si="16"/>
        <v>322468.71999999997</v>
      </c>
      <c r="Q56" s="19">
        <f t="shared" si="16"/>
        <v>156204.79999999999</v>
      </c>
      <c r="R56" s="20">
        <f t="shared" si="0"/>
        <v>430290.46333333332</v>
      </c>
    </row>
    <row r="57" spans="1:18" x14ac:dyDescent="0.25">
      <c r="A57" s="25" t="s">
        <v>71</v>
      </c>
      <c r="B57" s="26">
        <f t="shared" ref="B57:Q57" si="17">B56-0</f>
        <v>998104.51</v>
      </c>
      <c r="C57" s="26">
        <f>C56-0</f>
        <v>632167.85</v>
      </c>
      <c r="D57" s="26">
        <f>D56-0</f>
        <v>1009551</v>
      </c>
      <c r="E57" s="26">
        <f>E56-0</f>
        <v>1021523</v>
      </c>
      <c r="F57" s="26">
        <f>F56-0</f>
        <v>660701.49</v>
      </c>
      <c r="G57" s="26">
        <f>G56-0</f>
        <v>995949.4</v>
      </c>
      <c r="H57" s="27">
        <f t="shared" si="1"/>
        <v>886332.875</v>
      </c>
      <c r="K57" s="26"/>
      <c r="L57" s="26">
        <f t="shared" si="17"/>
        <v>507041</v>
      </c>
      <c r="M57" s="26">
        <f t="shared" si="17"/>
        <v>538165.72029999993</v>
      </c>
      <c r="N57" s="26">
        <f t="shared" si="17"/>
        <v>940415.07</v>
      </c>
      <c r="O57" s="26">
        <f t="shared" si="17"/>
        <v>812197.87</v>
      </c>
      <c r="P57" s="26">
        <f t="shared" si="17"/>
        <v>322468.71999999997</v>
      </c>
      <c r="Q57" s="26">
        <f t="shared" si="17"/>
        <v>156204.79999999999</v>
      </c>
      <c r="R57" s="27">
        <f t="shared" si="0"/>
        <v>430290.46333333332</v>
      </c>
    </row>
    <row r="58" spans="1:18" x14ac:dyDescent="0.25">
      <c r="A58" s="13" t="s">
        <v>72</v>
      </c>
      <c r="B58" s="21"/>
      <c r="C58" s="16"/>
      <c r="D58" s="16"/>
      <c r="E58" s="16"/>
      <c r="F58" s="16"/>
      <c r="G58" s="16"/>
      <c r="H58" s="17">
        <f t="shared" si="1"/>
        <v>0</v>
      </c>
      <c r="K58" s="16"/>
      <c r="L58" s="16"/>
      <c r="M58" s="16"/>
      <c r="N58" s="16"/>
      <c r="O58" s="16"/>
      <c r="P58" s="16"/>
      <c r="Q58" s="16"/>
      <c r="R58" s="17">
        <f t="shared" si="0"/>
        <v>0</v>
      </c>
    </row>
    <row r="59" spans="1:18" x14ac:dyDescent="0.25">
      <c r="A59" s="13" t="s">
        <v>73</v>
      </c>
      <c r="B59" s="21"/>
      <c r="C59" s="16"/>
      <c r="D59" s="16"/>
      <c r="E59" s="16"/>
      <c r="F59" s="16"/>
      <c r="G59" s="16"/>
      <c r="H59" s="17">
        <f t="shared" si="1"/>
        <v>0</v>
      </c>
      <c r="K59" s="16"/>
      <c r="L59" s="16"/>
      <c r="M59" s="16"/>
      <c r="N59" s="16"/>
      <c r="O59" s="16"/>
      <c r="P59" s="16"/>
      <c r="Q59" s="16"/>
      <c r="R59" s="17">
        <f t="shared" si="0"/>
        <v>0</v>
      </c>
    </row>
    <row r="60" spans="1:18" x14ac:dyDescent="0.25">
      <c r="A60" s="14">
        <v>40010</v>
      </c>
      <c r="B60" s="15"/>
      <c r="C60" s="16"/>
      <c r="D60" s="16"/>
      <c r="E60" s="16"/>
      <c r="F60" s="16"/>
      <c r="G60" s="16"/>
      <c r="H60" s="17">
        <f t="shared" si="1"/>
        <v>0</v>
      </c>
      <c r="K60" s="16"/>
      <c r="L60" s="16"/>
      <c r="M60" s="16"/>
      <c r="N60" s="16"/>
      <c r="O60" s="16"/>
      <c r="P60" s="16"/>
      <c r="Q60" s="16"/>
      <c r="R60" s="17">
        <f t="shared" si="0"/>
        <v>0</v>
      </c>
    </row>
    <row r="61" spans="1:18" x14ac:dyDescent="0.25">
      <c r="A61" s="14" t="s">
        <v>74</v>
      </c>
      <c r="B61" s="15"/>
      <c r="C61" s="16"/>
      <c r="D61" s="16"/>
      <c r="E61" s="16"/>
      <c r="F61" s="16"/>
      <c r="G61" s="16"/>
      <c r="H61" s="17">
        <f t="shared" si="1"/>
        <v>0</v>
      </c>
      <c r="K61" s="16"/>
      <c r="L61" s="16"/>
      <c r="M61" s="16"/>
      <c r="N61" s="16"/>
      <c r="O61" s="16"/>
      <c r="P61" s="16"/>
      <c r="Q61" s="16"/>
      <c r="R61" s="17">
        <f t="shared" si="0"/>
        <v>0</v>
      </c>
    </row>
    <row r="62" spans="1:18" x14ac:dyDescent="0.25">
      <c r="A62" s="18" t="s">
        <v>75</v>
      </c>
      <c r="B62" s="19">
        <f t="shared" ref="B62:Q62" si="18">SUM(B60:B61)</f>
        <v>0</v>
      </c>
      <c r="C62" s="19">
        <f>SUM(C60:C61)</f>
        <v>0</v>
      </c>
      <c r="D62" s="19">
        <f>SUM(D60:D61)</f>
        <v>0</v>
      </c>
      <c r="E62" s="19">
        <f>SUM(E60:E61)</f>
        <v>0</v>
      </c>
      <c r="F62" s="19">
        <f>SUM(F60:F61)</f>
        <v>0</v>
      </c>
      <c r="G62" s="19">
        <f>SUM(G60:G61)</f>
        <v>0</v>
      </c>
      <c r="H62" s="20">
        <f t="shared" si="1"/>
        <v>0</v>
      </c>
      <c r="I62" s="28">
        <f>+H62/H57</f>
        <v>0</v>
      </c>
      <c r="J62" t="s">
        <v>76</v>
      </c>
      <c r="K62" s="19"/>
      <c r="L62" s="19">
        <f t="shared" si="18"/>
        <v>0</v>
      </c>
      <c r="M62" s="19">
        <f t="shared" si="18"/>
        <v>0</v>
      </c>
      <c r="N62" s="19">
        <f t="shared" si="18"/>
        <v>0</v>
      </c>
      <c r="O62" s="19">
        <f t="shared" si="18"/>
        <v>0</v>
      </c>
      <c r="P62" s="19">
        <f t="shared" si="18"/>
        <v>0</v>
      </c>
      <c r="Q62" s="19">
        <f t="shared" si="18"/>
        <v>0</v>
      </c>
      <c r="R62" s="20">
        <f t="shared" si="0"/>
        <v>0</v>
      </c>
    </row>
    <row r="63" spans="1:18" x14ac:dyDescent="0.25">
      <c r="A63" s="13" t="s">
        <v>77</v>
      </c>
      <c r="B63" s="21"/>
      <c r="C63" s="16"/>
      <c r="D63" s="16"/>
      <c r="E63" s="16"/>
      <c r="F63" s="16"/>
      <c r="G63" s="16"/>
      <c r="H63" s="17">
        <f t="shared" si="1"/>
        <v>0</v>
      </c>
      <c r="K63" s="16"/>
      <c r="L63" s="16"/>
      <c r="M63" s="16"/>
      <c r="N63" s="16"/>
      <c r="O63" s="16"/>
      <c r="P63" s="16"/>
      <c r="Q63" s="16"/>
      <c r="R63" s="17">
        <f t="shared" si="0"/>
        <v>0</v>
      </c>
    </row>
    <row r="64" spans="1:18" x14ac:dyDescent="0.25">
      <c r="A64" s="14" t="s">
        <v>78</v>
      </c>
      <c r="B64" s="15">
        <v>26469.24</v>
      </c>
      <c r="C64" s="16">
        <v>9100</v>
      </c>
      <c r="D64" s="16">
        <v>5325</v>
      </c>
      <c r="E64" s="16">
        <v>4398</v>
      </c>
      <c r="F64" s="16">
        <v>261.08</v>
      </c>
      <c r="G64" s="16">
        <v>4944.12</v>
      </c>
      <c r="H64" s="17">
        <f t="shared" si="1"/>
        <v>8416.2400000000016</v>
      </c>
      <c r="K64" s="16"/>
      <c r="L64" s="16"/>
      <c r="M64" s="16">
        <v>11401.8601</v>
      </c>
      <c r="N64" s="16">
        <v>32568.21</v>
      </c>
      <c r="O64" s="16">
        <v>2543.16</v>
      </c>
      <c r="P64" s="16"/>
      <c r="Q64" s="16"/>
      <c r="R64" s="17">
        <f t="shared" si="0"/>
        <v>2543.16</v>
      </c>
    </row>
    <row r="65" spans="1:18" x14ac:dyDescent="0.25">
      <c r="A65" s="18" t="s">
        <v>79</v>
      </c>
      <c r="B65" s="19">
        <f t="shared" ref="B65:Q65" si="19">SUM(B64)</f>
        <v>26469.24</v>
      </c>
      <c r="C65" s="19">
        <f>SUM(C64)</f>
        <v>9100</v>
      </c>
      <c r="D65" s="19">
        <f>SUM(D64)</f>
        <v>5325</v>
      </c>
      <c r="E65" s="19">
        <f>SUM(E64)</f>
        <v>4398</v>
      </c>
      <c r="F65" s="19">
        <f>SUM(F64)</f>
        <v>261.08</v>
      </c>
      <c r="G65" s="19">
        <f>SUM(G64)</f>
        <v>4944.12</v>
      </c>
      <c r="H65" s="20">
        <f t="shared" si="1"/>
        <v>8416.2400000000016</v>
      </c>
      <c r="I65" s="22">
        <f>+H65/(H150+H151)</f>
        <v>5.9185935302391011</v>
      </c>
      <c r="J65" t="s">
        <v>80</v>
      </c>
      <c r="K65" s="19"/>
      <c r="L65" s="19">
        <f t="shared" si="19"/>
        <v>0</v>
      </c>
      <c r="M65" s="19">
        <f t="shared" si="19"/>
        <v>11401.8601</v>
      </c>
      <c r="N65" s="19">
        <f t="shared" si="19"/>
        <v>32568.21</v>
      </c>
      <c r="O65" s="19">
        <f t="shared" si="19"/>
        <v>2543.16</v>
      </c>
      <c r="P65" s="19">
        <f t="shared" si="19"/>
        <v>0</v>
      </c>
      <c r="Q65" s="19">
        <f t="shared" si="19"/>
        <v>0</v>
      </c>
      <c r="R65" s="20">
        <f t="shared" si="0"/>
        <v>847.71999999999991</v>
      </c>
    </row>
    <row r="66" spans="1:18" x14ac:dyDescent="0.25">
      <c r="A66" s="13" t="s">
        <v>81</v>
      </c>
      <c r="B66" s="21"/>
      <c r="C66" s="16"/>
      <c r="D66" s="16"/>
      <c r="E66" s="16"/>
      <c r="F66" s="16"/>
      <c r="G66" s="16"/>
      <c r="H66" s="17">
        <f t="shared" si="1"/>
        <v>0</v>
      </c>
      <c r="K66" s="16"/>
      <c r="L66" s="16"/>
      <c r="M66" s="16"/>
      <c r="N66" s="16"/>
      <c r="O66" s="16"/>
      <c r="P66" s="16"/>
      <c r="Q66" s="16"/>
      <c r="R66" s="17">
        <f t="shared" si="0"/>
        <v>0</v>
      </c>
    </row>
    <row r="67" spans="1:18" x14ac:dyDescent="0.25">
      <c r="A67" s="14" t="s">
        <v>82</v>
      </c>
      <c r="B67" s="15">
        <v>1982.2</v>
      </c>
      <c r="C67" s="16">
        <v>9279</v>
      </c>
      <c r="D67" s="16">
        <v>21139</v>
      </c>
      <c r="E67" s="16">
        <v>0</v>
      </c>
      <c r="F67" s="16">
        <v>0</v>
      </c>
      <c r="G67" s="16">
        <v>0</v>
      </c>
      <c r="H67" s="17">
        <f t="shared" si="1"/>
        <v>5400.0333333333338</v>
      </c>
      <c r="K67" s="16"/>
      <c r="L67" s="16"/>
      <c r="M67" s="16"/>
      <c r="N67" s="16"/>
      <c r="O67" s="16">
        <v>26933.21</v>
      </c>
      <c r="P67" s="16"/>
      <c r="Q67" s="16"/>
      <c r="R67" s="17">
        <f t="shared" si="0"/>
        <v>26933.21</v>
      </c>
    </row>
    <row r="68" spans="1:18" x14ac:dyDescent="0.25">
      <c r="A68" s="14" t="s">
        <v>83</v>
      </c>
      <c r="B68" s="15">
        <v>0</v>
      </c>
      <c r="C68" s="16">
        <v>0</v>
      </c>
      <c r="D68" s="16">
        <v>0</v>
      </c>
      <c r="E68" s="16">
        <v>18000</v>
      </c>
      <c r="F68" s="16">
        <v>26017.73</v>
      </c>
      <c r="G68" s="16">
        <v>27019.54</v>
      </c>
      <c r="H68" s="17">
        <f t="shared" si="1"/>
        <v>11839.544999999998</v>
      </c>
      <c r="K68" s="16"/>
      <c r="L68" s="16"/>
      <c r="M68" s="16"/>
      <c r="N68" s="16"/>
      <c r="O68" s="16"/>
      <c r="P68" s="16"/>
      <c r="Q68" s="16"/>
      <c r="R68" s="17">
        <f t="shared" si="0"/>
        <v>0</v>
      </c>
    </row>
    <row r="69" spans="1:18" x14ac:dyDescent="0.25">
      <c r="A69" s="14" t="s">
        <v>84</v>
      </c>
      <c r="B69" s="15">
        <v>0</v>
      </c>
      <c r="C69" s="16">
        <v>0</v>
      </c>
      <c r="D69" s="16">
        <v>0</v>
      </c>
      <c r="E69" s="16">
        <v>2000</v>
      </c>
      <c r="F69" s="16">
        <v>0</v>
      </c>
      <c r="G69" s="16">
        <v>0</v>
      </c>
      <c r="H69" s="17">
        <f t="shared" si="1"/>
        <v>333.33333333333331</v>
      </c>
      <c r="K69" s="16"/>
      <c r="L69" s="16"/>
      <c r="M69" s="16"/>
      <c r="N69" s="16"/>
      <c r="O69" s="16"/>
      <c r="P69" s="16"/>
      <c r="Q69" s="16"/>
      <c r="R69" s="17">
        <f t="shared" si="0"/>
        <v>0</v>
      </c>
    </row>
    <row r="70" spans="1:18" x14ac:dyDescent="0.25">
      <c r="A70" s="13" t="s">
        <v>85</v>
      </c>
      <c r="B70" s="21"/>
      <c r="C70" s="16"/>
      <c r="D70" s="16"/>
      <c r="E70" s="16"/>
      <c r="F70" s="16"/>
      <c r="G70" s="16"/>
      <c r="H70" s="17">
        <f t="shared" si="1"/>
        <v>0</v>
      </c>
      <c r="K70" s="16"/>
      <c r="L70" s="16"/>
      <c r="M70" s="16"/>
      <c r="N70" s="16"/>
      <c r="O70" s="16"/>
      <c r="P70" s="16"/>
      <c r="Q70" s="16"/>
      <c r="R70" s="17">
        <f t="shared" si="0"/>
        <v>0</v>
      </c>
    </row>
    <row r="71" spans="1:18" x14ac:dyDescent="0.25">
      <c r="A71" s="14" t="s">
        <v>85</v>
      </c>
      <c r="B71" s="15">
        <v>20510.96</v>
      </c>
      <c r="C71" s="16">
        <v>2772.18</v>
      </c>
      <c r="D71" s="16">
        <v>23318</v>
      </c>
      <c r="E71" s="16">
        <v>13893</v>
      </c>
      <c r="F71" s="16">
        <v>13133.3</v>
      </c>
      <c r="G71" s="16">
        <v>14583.12</v>
      </c>
      <c r="H71" s="17">
        <f t="shared" si="1"/>
        <v>14701.76</v>
      </c>
      <c r="K71" s="16"/>
      <c r="L71" s="16"/>
      <c r="M71" s="16"/>
      <c r="N71" s="16"/>
      <c r="O71" s="16"/>
      <c r="P71" s="16"/>
      <c r="Q71" s="16"/>
      <c r="R71" s="17">
        <f t="shared" si="0"/>
        <v>0</v>
      </c>
    </row>
    <row r="72" spans="1:18" x14ac:dyDescent="0.25">
      <c r="A72" s="18" t="s">
        <v>86</v>
      </c>
      <c r="B72" s="19">
        <f t="shared" ref="B72:Q72" si="20">SUM(B71)</f>
        <v>20510.96</v>
      </c>
      <c r="C72" s="19">
        <f>SUM(C71)</f>
        <v>2772.18</v>
      </c>
      <c r="D72" s="19">
        <f>SUM(D71)</f>
        <v>23318</v>
      </c>
      <c r="E72" s="19">
        <f>SUM(E71)</f>
        <v>13893</v>
      </c>
      <c r="F72" s="19">
        <f>SUM(F71)</f>
        <v>13133.3</v>
      </c>
      <c r="G72" s="19">
        <f>SUM(G71)</f>
        <v>14583.12</v>
      </c>
      <c r="H72" s="20">
        <f t="shared" si="1"/>
        <v>14701.76</v>
      </c>
      <c r="K72" s="19"/>
      <c r="L72" s="19">
        <f t="shared" si="20"/>
        <v>0</v>
      </c>
      <c r="M72" s="19">
        <f t="shared" si="20"/>
        <v>0</v>
      </c>
      <c r="N72" s="19">
        <f t="shared" si="20"/>
        <v>0</v>
      </c>
      <c r="O72" s="19">
        <f t="shared" si="20"/>
        <v>0</v>
      </c>
      <c r="P72" s="19">
        <f t="shared" si="20"/>
        <v>0</v>
      </c>
      <c r="Q72" s="19">
        <f t="shared" si="20"/>
        <v>0</v>
      </c>
      <c r="R72" s="20">
        <f t="shared" si="0"/>
        <v>0</v>
      </c>
    </row>
    <row r="73" spans="1:18" x14ac:dyDescent="0.25">
      <c r="A73" s="14" t="s">
        <v>87</v>
      </c>
      <c r="B73" s="15">
        <v>4852.63</v>
      </c>
      <c r="C73" s="16">
        <v>5989.6</v>
      </c>
      <c r="D73" s="16">
        <v>0</v>
      </c>
      <c r="E73" s="16">
        <v>4600</v>
      </c>
      <c r="F73" s="16">
        <v>3267.95</v>
      </c>
      <c r="G73" s="16">
        <v>1938.65</v>
      </c>
      <c r="H73" s="17">
        <f t="shared" si="1"/>
        <v>3441.4716666666668</v>
      </c>
      <c r="K73" s="16"/>
      <c r="L73" s="16">
        <v>11136</v>
      </c>
      <c r="M73" s="16">
        <v>23862.449100000002</v>
      </c>
      <c r="N73" s="16"/>
      <c r="O73" s="16"/>
      <c r="P73" s="16"/>
      <c r="Q73" s="16">
        <v>1400.67</v>
      </c>
      <c r="R73" s="17">
        <f t="shared" si="0"/>
        <v>1400.67</v>
      </c>
    </row>
    <row r="74" spans="1:18" x14ac:dyDescent="0.25">
      <c r="A74" s="14" t="s">
        <v>88</v>
      </c>
      <c r="B74" s="15">
        <v>1002.63</v>
      </c>
      <c r="C74" s="16">
        <v>12339.52</v>
      </c>
      <c r="D74" s="16">
        <v>0</v>
      </c>
      <c r="E74" s="16">
        <v>0</v>
      </c>
      <c r="F74" s="16">
        <v>25051.57</v>
      </c>
      <c r="G74" s="16">
        <v>38880.78</v>
      </c>
      <c r="H74" s="17">
        <f t="shared" si="1"/>
        <v>12879.083333333334</v>
      </c>
      <c r="K74" s="16"/>
      <c r="L74" s="16">
        <v>11832</v>
      </c>
      <c r="M74" s="16"/>
      <c r="N74" s="16">
        <v>34741.82</v>
      </c>
      <c r="O74" s="16"/>
      <c r="P74" s="16">
        <v>28333.99</v>
      </c>
      <c r="Q74" s="16"/>
      <c r="R74" s="17">
        <f t="shared" si="0"/>
        <v>28333.99</v>
      </c>
    </row>
    <row r="75" spans="1:18" x14ac:dyDescent="0.25">
      <c r="A75" s="18" t="s">
        <v>89</v>
      </c>
      <c r="B75" s="19">
        <f t="shared" ref="B75:Q75" si="21">SUM(B67:B69,B72:B74)</f>
        <v>28348.420000000002</v>
      </c>
      <c r="C75" s="19">
        <f>SUM(C67:C69,C72:C74)</f>
        <v>30380.3</v>
      </c>
      <c r="D75" s="19">
        <f>SUM(D67:D69,D72:D74)</f>
        <v>44457</v>
      </c>
      <c r="E75" s="19">
        <f>SUM(E67:E69,E72:E74)</f>
        <v>38493</v>
      </c>
      <c r="F75" s="19">
        <f>SUM(F67:F69,F72:F74)</f>
        <v>67470.549999999988</v>
      </c>
      <c r="G75" s="19">
        <f>SUM(G67:G69,G72:G74)</f>
        <v>82422.09</v>
      </c>
      <c r="H75" s="20">
        <f t="shared" si="1"/>
        <v>48595.226666666662</v>
      </c>
      <c r="I75" s="24"/>
      <c r="K75" s="19"/>
      <c r="L75" s="19">
        <f t="shared" si="21"/>
        <v>22968</v>
      </c>
      <c r="M75" s="19">
        <f t="shared" si="21"/>
        <v>23862.449100000002</v>
      </c>
      <c r="N75" s="19">
        <f t="shared" si="21"/>
        <v>34741.82</v>
      </c>
      <c r="O75" s="19">
        <f t="shared" si="21"/>
        <v>26933.21</v>
      </c>
      <c r="P75" s="19">
        <f t="shared" si="21"/>
        <v>28333.99</v>
      </c>
      <c r="Q75" s="19">
        <f t="shared" si="21"/>
        <v>1400.67</v>
      </c>
      <c r="R75" s="20">
        <f t="shared" si="0"/>
        <v>18889.289999999997</v>
      </c>
    </row>
    <row r="76" spans="1:18" x14ac:dyDescent="0.25">
      <c r="A76" s="13" t="s">
        <v>90</v>
      </c>
      <c r="B76" s="21"/>
      <c r="C76" s="16"/>
      <c r="D76" s="16"/>
      <c r="E76" s="16"/>
      <c r="F76" s="16"/>
      <c r="G76" s="16"/>
      <c r="H76" s="17">
        <f t="shared" si="1"/>
        <v>0</v>
      </c>
      <c r="K76" s="16"/>
      <c r="L76" s="16"/>
      <c r="M76" s="16"/>
      <c r="N76" s="16"/>
      <c r="O76" s="16"/>
      <c r="P76" s="16"/>
      <c r="Q76" s="16"/>
      <c r="R76" s="17">
        <f t="shared" si="0"/>
        <v>0</v>
      </c>
    </row>
    <row r="77" spans="1:18" x14ac:dyDescent="0.25">
      <c r="A77" s="14" t="s">
        <v>91</v>
      </c>
      <c r="B77" s="15">
        <v>15570</v>
      </c>
      <c r="C77" s="16">
        <v>0</v>
      </c>
      <c r="D77" s="16">
        <v>50726</v>
      </c>
      <c r="E77" s="16">
        <v>57515</v>
      </c>
      <c r="F77" s="16">
        <v>0</v>
      </c>
      <c r="G77" s="16">
        <v>0</v>
      </c>
      <c r="H77" s="17">
        <f t="shared" si="1"/>
        <v>20635.166666666668</v>
      </c>
      <c r="K77" s="16"/>
      <c r="L77" s="16">
        <v>19315</v>
      </c>
      <c r="M77" s="16">
        <v>20995.317599999998</v>
      </c>
      <c r="N77" s="16">
        <v>242723.4</v>
      </c>
      <c r="O77" s="16"/>
      <c r="P77" s="16"/>
      <c r="Q77" s="16">
        <v>2944.1</v>
      </c>
      <c r="R77" s="17">
        <f t="shared" ref="R77:R140" si="22">IFERROR(AVERAGE(O77:Q77),0)</f>
        <v>2944.1</v>
      </c>
    </row>
    <row r="78" spans="1:18" x14ac:dyDescent="0.25">
      <c r="A78" s="14" t="s">
        <v>92</v>
      </c>
      <c r="B78" s="15">
        <v>79337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7">
        <f t="shared" ref="H78:H141" si="23">IFERROR(AVERAGE(B78:G78),0)</f>
        <v>13222.833333333334</v>
      </c>
      <c r="K78" s="16"/>
      <c r="L78" s="16"/>
      <c r="M78" s="16"/>
      <c r="N78" s="16"/>
      <c r="O78" s="16"/>
      <c r="P78" s="16"/>
      <c r="Q78" s="16">
        <v>1769.38</v>
      </c>
      <c r="R78" s="17">
        <f t="shared" si="22"/>
        <v>1769.38</v>
      </c>
    </row>
    <row r="79" spans="1:18" x14ac:dyDescent="0.25">
      <c r="A79" s="14" t="s">
        <v>93</v>
      </c>
      <c r="B79" s="15">
        <v>1286.48</v>
      </c>
      <c r="C79" s="16">
        <v>26200</v>
      </c>
      <c r="D79" s="16">
        <v>0</v>
      </c>
      <c r="E79" s="16">
        <v>0</v>
      </c>
      <c r="F79" s="16">
        <v>0</v>
      </c>
      <c r="G79" s="16">
        <v>0</v>
      </c>
      <c r="H79" s="17">
        <f t="shared" si="23"/>
        <v>4581.08</v>
      </c>
      <c r="K79" s="16"/>
      <c r="L79" s="16"/>
      <c r="M79" s="16"/>
      <c r="N79" s="16"/>
      <c r="O79" s="16"/>
      <c r="P79" s="16"/>
      <c r="Q79" s="16"/>
      <c r="R79" s="17">
        <f t="shared" si="22"/>
        <v>0</v>
      </c>
    </row>
    <row r="80" spans="1:18" x14ac:dyDescent="0.25">
      <c r="A80" s="18" t="s">
        <v>94</v>
      </c>
      <c r="B80" s="19">
        <f t="shared" ref="B80:Q80" si="24">SUM(B77:B79)</f>
        <v>96193.48</v>
      </c>
      <c r="C80" s="19">
        <f>SUM(C77:C79)</f>
        <v>26200</v>
      </c>
      <c r="D80" s="19">
        <f>SUM(D77:D79)</f>
        <v>50726</v>
      </c>
      <c r="E80" s="19">
        <f>SUM(E77:E79)</f>
        <v>57515</v>
      </c>
      <c r="F80" s="19">
        <f>SUM(F77:F79)</f>
        <v>0</v>
      </c>
      <c r="G80" s="16">
        <v>0</v>
      </c>
      <c r="H80" s="17">
        <f t="shared" si="23"/>
        <v>38439.079999999994</v>
      </c>
      <c r="I80" s="22">
        <f>+H80/H151</f>
        <v>384.39079999999996</v>
      </c>
      <c r="J80" t="s">
        <v>95</v>
      </c>
      <c r="K80" s="16"/>
      <c r="L80" s="19">
        <f t="shared" si="24"/>
        <v>19315</v>
      </c>
      <c r="M80" s="19">
        <f t="shared" si="24"/>
        <v>20995.317599999998</v>
      </c>
      <c r="N80" s="19">
        <f t="shared" si="24"/>
        <v>242723.4</v>
      </c>
      <c r="O80" s="19">
        <f t="shared" si="24"/>
        <v>0</v>
      </c>
      <c r="P80" s="19">
        <f t="shared" si="24"/>
        <v>0</v>
      </c>
      <c r="Q80" s="19">
        <f t="shared" si="24"/>
        <v>4713.4799999999996</v>
      </c>
      <c r="R80" s="17">
        <f t="shared" si="22"/>
        <v>1571.1599999999999</v>
      </c>
    </row>
    <row r="81" spans="1:18" x14ac:dyDescent="0.25">
      <c r="A81" s="13" t="s">
        <v>96</v>
      </c>
      <c r="B81" s="21"/>
      <c r="C81" s="16"/>
      <c r="D81" s="16"/>
      <c r="E81" s="16"/>
      <c r="F81" s="16"/>
      <c r="G81" s="16"/>
      <c r="H81" s="17">
        <f t="shared" si="23"/>
        <v>0</v>
      </c>
      <c r="K81" s="16"/>
      <c r="L81" s="16"/>
      <c r="M81" s="16"/>
      <c r="N81" s="16"/>
      <c r="O81" s="16"/>
      <c r="P81" s="16"/>
      <c r="Q81" s="16"/>
      <c r="R81" s="17">
        <f t="shared" si="22"/>
        <v>0</v>
      </c>
    </row>
    <row r="82" spans="1:18" x14ac:dyDescent="0.25">
      <c r="A82" s="14" t="s">
        <v>97</v>
      </c>
      <c r="B82" s="15">
        <v>3559.94</v>
      </c>
      <c r="C82" s="16">
        <v>1700</v>
      </c>
      <c r="D82" s="16">
        <v>0</v>
      </c>
      <c r="E82" s="16">
        <v>0</v>
      </c>
      <c r="F82" s="16"/>
      <c r="G82" s="16">
        <v>0</v>
      </c>
      <c r="H82" s="17">
        <f t="shared" si="23"/>
        <v>1051.9880000000001</v>
      </c>
      <c r="K82" s="16"/>
      <c r="L82" s="16"/>
      <c r="M82" s="16">
        <v>982.5</v>
      </c>
      <c r="N82" s="16"/>
      <c r="O82" s="16"/>
      <c r="P82" s="16"/>
      <c r="Q82" s="16"/>
      <c r="R82" s="17">
        <f t="shared" si="22"/>
        <v>0</v>
      </c>
    </row>
    <row r="83" spans="1:18" x14ac:dyDescent="0.25">
      <c r="A83" s="14" t="s">
        <v>98</v>
      </c>
      <c r="B83" s="15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7">
        <f t="shared" si="23"/>
        <v>0</v>
      </c>
      <c r="K83" s="16"/>
      <c r="L83" s="16"/>
      <c r="M83" s="16"/>
      <c r="N83" s="16"/>
      <c r="O83" s="16"/>
      <c r="P83" s="16"/>
      <c r="Q83" s="16"/>
      <c r="R83" s="17">
        <f t="shared" si="22"/>
        <v>0</v>
      </c>
    </row>
    <row r="84" spans="1:18" x14ac:dyDescent="0.25">
      <c r="A84" s="14" t="s">
        <v>99</v>
      </c>
      <c r="B84" s="15">
        <v>0</v>
      </c>
      <c r="C84" s="16">
        <v>0</v>
      </c>
      <c r="D84" s="16">
        <v>500</v>
      </c>
      <c r="E84" s="16">
        <v>0</v>
      </c>
      <c r="F84" s="16">
        <v>0</v>
      </c>
      <c r="G84" s="16">
        <v>0</v>
      </c>
      <c r="H84" s="17">
        <f t="shared" si="23"/>
        <v>83.333333333333329</v>
      </c>
      <c r="K84" s="16"/>
      <c r="L84" s="16">
        <v>2771</v>
      </c>
      <c r="M84" s="16">
        <v>1979.1479999999999</v>
      </c>
      <c r="N84" s="16">
        <v>2465.21</v>
      </c>
      <c r="O84" s="16"/>
      <c r="P84" s="16"/>
      <c r="Q84" s="16"/>
      <c r="R84" s="17">
        <f t="shared" si="22"/>
        <v>0</v>
      </c>
    </row>
    <row r="85" spans="1:18" x14ac:dyDescent="0.25">
      <c r="A85" s="18" t="s">
        <v>100</v>
      </c>
      <c r="B85" s="19">
        <f t="shared" ref="B85:Q85" si="25">SUM(B82:B84)</f>
        <v>3559.94</v>
      </c>
      <c r="C85" s="19">
        <f>SUM(C82:C84)</f>
        <v>1700</v>
      </c>
      <c r="D85" s="19">
        <f>SUM(D82:D84)</f>
        <v>500</v>
      </c>
      <c r="E85" s="19">
        <f>SUM(E82:E84)</f>
        <v>0</v>
      </c>
      <c r="F85" s="19">
        <f>SUM(F82:F84)</f>
        <v>0</v>
      </c>
      <c r="G85" s="16">
        <v>0</v>
      </c>
      <c r="H85" s="17">
        <f t="shared" si="23"/>
        <v>959.99000000000012</v>
      </c>
      <c r="I85" s="28">
        <f>+H85/H35</f>
        <v>0.19270458347273337</v>
      </c>
      <c r="J85" t="s">
        <v>101</v>
      </c>
      <c r="K85" s="16"/>
      <c r="L85" s="19">
        <f t="shared" si="25"/>
        <v>2771</v>
      </c>
      <c r="M85" s="19">
        <f t="shared" si="25"/>
        <v>2961.6480000000001</v>
      </c>
      <c r="N85" s="19">
        <f t="shared" si="25"/>
        <v>2465.21</v>
      </c>
      <c r="O85" s="19">
        <f t="shared" si="25"/>
        <v>0</v>
      </c>
      <c r="P85" s="19">
        <f t="shared" si="25"/>
        <v>0</v>
      </c>
      <c r="Q85" s="19">
        <f t="shared" si="25"/>
        <v>0</v>
      </c>
      <c r="R85" s="17">
        <f t="shared" si="22"/>
        <v>0</v>
      </c>
    </row>
    <row r="86" spans="1:18" x14ac:dyDescent="0.25">
      <c r="A86" s="13" t="s">
        <v>102</v>
      </c>
      <c r="B86" s="21"/>
      <c r="C86" s="16"/>
      <c r="D86" s="16"/>
      <c r="E86" s="16"/>
      <c r="F86" s="16"/>
      <c r="G86" s="16"/>
      <c r="H86" s="17">
        <f t="shared" si="23"/>
        <v>0</v>
      </c>
      <c r="K86" s="16"/>
      <c r="L86" s="16"/>
      <c r="M86" s="16"/>
      <c r="N86" s="16"/>
      <c r="O86" s="16"/>
      <c r="P86" s="16"/>
      <c r="Q86" s="16"/>
      <c r="R86" s="17">
        <f t="shared" si="22"/>
        <v>0</v>
      </c>
    </row>
    <row r="87" spans="1:18" x14ac:dyDescent="0.25">
      <c r="A87" s="14" t="s">
        <v>103</v>
      </c>
      <c r="B87" s="15">
        <v>12200</v>
      </c>
      <c r="C87" s="16">
        <v>0</v>
      </c>
      <c r="D87" s="16">
        <v>833</v>
      </c>
      <c r="E87" s="16">
        <v>0</v>
      </c>
      <c r="F87" s="16">
        <v>0</v>
      </c>
      <c r="G87" s="16">
        <v>0</v>
      </c>
      <c r="H87" s="17">
        <f t="shared" si="23"/>
        <v>2172.1666666666665</v>
      </c>
      <c r="K87" s="16"/>
      <c r="L87" s="16"/>
      <c r="M87" s="16"/>
      <c r="N87" s="16">
        <v>18399.13</v>
      </c>
      <c r="O87" s="16"/>
      <c r="P87" s="16"/>
      <c r="Q87" s="16"/>
      <c r="R87" s="17">
        <f t="shared" si="22"/>
        <v>0</v>
      </c>
    </row>
    <row r="88" spans="1:18" x14ac:dyDescent="0.25">
      <c r="A88" s="18" t="s">
        <v>104</v>
      </c>
      <c r="B88" s="19">
        <f t="shared" ref="B88:Q88" si="26">SUM(B87)</f>
        <v>12200</v>
      </c>
      <c r="C88" s="19">
        <f>SUM(C87)</f>
        <v>0</v>
      </c>
      <c r="D88" s="19">
        <f>SUM(D87)</f>
        <v>833</v>
      </c>
      <c r="E88" s="19">
        <f>SUM(E87)</f>
        <v>0</v>
      </c>
      <c r="F88" s="19">
        <f>SUM(F87)</f>
        <v>0</v>
      </c>
      <c r="G88" s="16">
        <v>0</v>
      </c>
      <c r="H88" s="17">
        <f t="shared" si="23"/>
        <v>2172.1666666666665</v>
      </c>
      <c r="I88" s="28">
        <f>+H88/H32</f>
        <v>4.8973815749029205E-3</v>
      </c>
      <c r="K88" s="16"/>
      <c r="L88" s="19">
        <f t="shared" si="26"/>
        <v>0</v>
      </c>
      <c r="M88" s="19">
        <f t="shared" si="26"/>
        <v>0</v>
      </c>
      <c r="N88" s="19">
        <f t="shared" si="26"/>
        <v>18399.13</v>
      </c>
      <c r="O88" s="19">
        <f t="shared" si="26"/>
        <v>0</v>
      </c>
      <c r="P88" s="19">
        <f t="shared" si="26"/>
        <v>0</v>
      </c>
      <c r="Q88" s="19">
        <f t="shared" si="26"/>
        <v>0</v>
      </c>
      <c r="R88" s="17">
        <f t="shared" si="22"/>
        <v>0</v>
      </c>
    </row>
    <row r="89" spans="1:18" x14ac:dyDescent="0.25">
      <c r="A89" s="13" t="s">
        <v>105</v>
      </c>
      <c r="B89" s="21"/>
      <c r="C89" s="16"/>
      <c r="D89" s="16"/>
      <c r="E89" s="16"/>
      <c r="F89" s="16"/>
      <c r="G89" s="16"/>
      <c r="H89" s="17">
        <f t="shared" si="23"/>
        <v>0</v>
      </c>
      <c r="K89" s="16"/>
      <c r="L89" s="16"/>
      <c r="M89" s="16"/>
      <c r="N89" s="16"/>
      <c r="O89" s="16"/>
      <c r="P89" s="16"/>
      <c r="Q89" s="16"/>
      <c r="R89" s="17">
        <f t="shared" si="22"/>
        <v>0</v>
      </c>
    </row>
    <row r="90" spans="1:18" x14ac:dyDescent="0.25">
      <c r="A90" s="14" t="s">
        <v>106</v>
      </c>
      <c r="B90" s="15">
        <v>30770.560000000001</v>
      </c>
      <c r="C90" s="16">
        <v>42342</v>
      </c>
      <c r="D90" s="16">
        <v>0</v>
      </c>
      <c r="E90" s="16">
        <v>82734</v>
      </c>
      <c r="F90" s="16">
        <v>60925.56</v>
      </c>
      <c r="G90" s="16">
        <v>97481.67</v>
      </c>
      <c r="H90" s="17">
        <f t="shared" si="23"/>
        <v>52375.631666666661</v>
      </c>
      <c r="K90" s="16"/>
      <c r="L90" s="16">
        <v>34525</v>
      </c>
      <c r="M90" s="16">
        <v>22602.687600000001</v>
      </c>
      <c r="N90" s="16"/>
      <c r="O90" s="16"/>
      <c r="P90" s="16"/>
      <c r="Q90" s="16">
        <v>967.58</v>
      </c>
      <c r="R90" s="17">
        <f t="shared" si="22"/>
        <v>967.58</v>
      </c>
    </row>
    <row r="91" spans="1:18" x14ac:dyDescent="0.25">
      <c r="A91" s="14" t="s">
        <v>107</v>
      </c>
      <c r="B91" s="15">
        <v>0</v>
      </c>
      <c r="C91" s="16">
        <v>0</v>
      </c>
      <c r="D91" s="16">
        <v>0</v>
      </c>
      <c r="E91" s="16">
        <v>3000</v>
      </c>
      <c r="F91" s="16">
        <v>0</v>
      </c>
      <c r="G91" s="16">
        <v>0</v>
      </c>
      <c r="H91" s="17">
        <f t="shared" si="23"/>
        <v>500</v>
      </c>
      <c r="K91" s="16"/>
      <c r="L91" s="16"/>
      <c r="M91" s="16"/>
      <c r="N91" s="16"/>
      <c r="O91" s="16"/>
      <c r="P91" s="16"/>
      <c r="Q91" s="16"/>
      <c r="R91" s="17">
        <f t="shared" si="22"/>
        <v>0</v>
      </c>
    </row>
    <row r="92" spans="1:18" x14ac:dyDescent="0.25">
      <c r="A92" s="14" t="s">
        <v>108</v>
      </c>
      <c r="B92" s="15">
        <v>0</v>
      </c>
      <c r="C92" s="16">
        <v>0</v>
      </c>
      <c r="D92" s="16">
        <v>0</v>
      </c>
      <c r="E92" s="16">
        <v>2584</v>
      </c>
      <c r="F92" s="16">
        <v>0</v>
      </c>
      <c r="G92" s="16">
        <v>0</v>
      </c>
      <c r="H92" s="17">
        <f t="shared" si="23"/>
        <v>430.66666666666669</v>
      </c>
      <c r="K92" s="16"/>
      <c r="L92" s="16"/>
      <c r="M92" s="16"/>
      <c r="N92" s="16"/>
      <c r="O92" s="16"/>
      <c r="P92" s="16"/>
      <c r="Q92" s="16">
        <v>9296.39</v>
      </c>
      <c r="R92" s="17">
        <f t="shared" si="22"/>
        <v>9296.39</v>
      </c>
    </row>
    <row r="93" spans="1:18" x14ac:dyDescent="0.25">
      <c r="A93" s="14" t="s">
        <v>109</v>
      </c>
      <c r="B93" s="15">
        <v>3650</v>
      </c>
      <c r="C93" s="16">
        <v>1700</v>
      </c>
      <c r="D93" s="16">
        <v>0</v>
      </c>
      <c r="E93" s="16">
        <v>8315</v>
      </c>
      <c r="F93" s="16">
        <v>3699</v>
      </c>
      <c r="G93" s="16">
        <v>1625</v>
      </c>
      <c r="H93" s="17">
        <f t="shared" si="23"/>
        <v>3164.8333333333335</v>
      </c>
      <c r="K93" s="16"/>
      <c r="L93" s="16"/>
      <c r="M93" s="16"/>
      <c r="N93" s="16"/>
      <c r="O93" s="16"/>
      <c r="P93" s="16"/>
      <c r="Q93" s="16"/>
      <c r="R93" s="17">
        <f t="shared" si="22"/>
        <v>0</v>
      </c>
    </row>
    <row r="94" spans="1:18" x14ac:dyDescent="0.25">
      <c r="A94" s="14" t="s">
        <v>110</v>
      </c>
      <c r="B94" s="15">
        <v>1289.01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7">
        <f t="shared" si="23"/>
        <v>214.83500000000001</v>
      </c>
      <c r="K94" s="16"/>
      <c r="L94" s="16"/>
      <c r="M94" s="16">
        <v>7561.6475</v>
      </c>
      <c r="N94" s="16"/>
      <c r="O94" s="16"/>
      <c r="P94" s="16"/>
      <c r="Q94" s="16">
        <v>1393.11</v>
      </c>
      <c r="R94" s="17">
        <f t="shared" si="22"/>
        <v>1393.11</v>
      </c>
    </row>
    <row r="95" spans="1:18" x14ac:dyDescent="0.25">
      <c r="A95" s="14" t="s">
        <v>111</v>
      </c>
      <c r="B95" s="15">
        <v>7325.56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7">
        <f t="shared" si="23"/>
        <v>1220.9266666666667</v>
      </c>
      <c r="K95" s="16"/>
      <c r="L95" s="16"/>
      <c r="M95" s="16"/>
      <c r="N95" s="16"/>
      <c r="O95" s="16"/>
      <c r="P95" s="16"/>
      <c r="Q95" s="16"/>
      <c r="R95" s="17">
        <f t="shared" si="22"/>
        <v>0</v>
      </c>
    </row>
    <row r="96" spans="1:18" x14ac:dyDescent="0.25">
      <c r="A96" s="14" t="s">
        <v>112</v>
      </c>
      <c r="B96" s="15">
        <v>4875</v>
      </c>
      <c r="C96" s="16">
        <v>5000</v>
      </c>
      <c r="D96" s="16">
        <v>0</v>
      </c>
      <c r="E96" s="16">
        <v>2422</v>
      </c>
      <c r="F96" s="16">
        <v>0</v>
      </c>
      <c r="G96" s="16">
        <v>12750</v>
      </c>
      <c r="H96" s="17">
        <f t="shared" si="23"/>
        <v>4174.5</v>
      </c>
      <c r="K96" s="16"/>
      <c r="L96" s="16">
        <v>13577</v>
      </c>
      <c r="M96" s="16">
        <v>9938.1839999999993</v>
      </c>
      <c r="N96" s="16"/>
      <c r="O96" s="16"/>
      <c r="P96" s="16"/>
      <c r="Q96" s="16">
        <v>3525.3389999999999</v>
      </c>
      <c r="R96" s="17">
        <f t="shared" si="22"/>
        <v>3525.3389999999999</v>
      </c>
    </row>
    <row r="97" spans="1:18" x14ac:dyDescent="0.25">
      <c r="A97" s="14" t="s">
        <v>113</v>
      </c>
      <c r="B97" s="15">
        <v>0</v>
      </c>
      <c r="C97" s="16">
        <v>0</v>
      </c>
      <c r="D97" s="16">
        <v>0</v>
      </c>
      <c r="E97" s="16">
        <v>23008</v>
      </c>
      <c r="F97" s="16">
        <v>10286.58</v>
      </c>
      <c r="G97" s="16">
        <v>0</v>
      </c>
      <c r="H97" s="17">
        <f t="shared" si="23"/>
        <v>5549.0966666666673</v>
      </c>
      <c r="K97" s="16"/>
      <c r="L97" s="16"/>
      <c r="M97" s="16"/>
      <c r="N97" s="16"/>
      <c r="O97" s="16"/>
      <c r="P97" s="16"/>
      <c r="Q97" s="16"/>
      <c r="R97" s="17">
        <f t="shared" si="22"/>
        <v>0</v>
      </c>
    </row>
    <row r="98" spans="1:18" x14ac:dyDescent="0.25">
      <c r="A98" s="14" t="s">
        <v>114</v>
      </c>
      <c r="B98" s="15">
        <v>0</v>
      </c>
      <c r="C98" s="16">
        <v>0</v>
      </c>
      <c r="D98" s="16">
        <v>0</v>
      </c>
      <c r="E98" s="16">
        <v>9529</v>
      </c>
      <c r="F98" s="16">
        <v>7164.2</v>
      </c>
      <c r="G98" s="16">
        <v>0</v>
      </c>
      <c r="H98" s="17">
        <f t="shared" si="23"/>
        <v>2782.2000000000003</v>
      </c>
      <c r="K98" s="16"/>
      <c r="L98" s="16"/>
      <c r="M98" s="16"/>
      <c r="N98" s="16"/>
      <c r="O98" s="16"/>
      <c r="P98" s="16"/>
      <c r="Q98" s="16">
        <v>4651.7</v>
      </c>
      <c r="R98" s="17">
        <f t="shared" si="22"/>
        <v>4651.7</v>
      </c>
    </row>
    <row r="99" spans="1:18" x14ac:dyDescent="0.25">
      <c r="A99" s="14" t="s">
        <v>115</v>
      </c>
      <c r="B99" s="15">
        <v>3097.68</v>
      </c>
      <c r="C99" s="16">
        <v>5560</v>
      </c>
      <c r="D99" s="16">
        <v>194235</v>
      </c>
      <c r="E99" s="16">
        <v>8974</v>
      </c>
      <c r="F99" s="16">
        <v>0</v>
      </c>
      <c r="G99" s="16">
        <v>0</v>
      </c>
      <c r="H99" s="17">
        <f t="shared" si="23"/>
        <v>35311.113333333335</v>
      </c>
      <c r="K99" s="16"/>
      <c r="L99" s="16"/>
      <c r="M99" s="16"/>
      <c r="N99" s="16">
        <v>140433.68</v>
      </c>
      <c r="O99" s="16">
        <v>312725.46999999997</v>
      </c>
      <c r="P99" s="16">
        <v>615.16</v>
      </c>
      <c r="Q99" s="16"/>
      <c r="R99" s="17">
        <f t="shared" si="22"/>
        <v>156670.31499999997</v>
      </c>
    </row>
    <row r="100" spans="1:18" x14ac:dyDescent="0.25">
      <c r="A100" s="14" t="s">
        <v>116</v>
      </c>
      <c r="B100" s="15"/>
      <c r="C100" s="16"/>
      <c r="D100" s="16"/>
      <c r="E100" s="16">
        <v>40348</v>
      </c>
      <c r="F100" s="16">
        <v>17160.990000000002</v>
      </c>
      <c r="G100" s="16">
        <v>0</v>
      </c>
      <c r="H100" s="17">
        <f t="shared" si="23"/>
        <v>19169.663333333334</v>
      </c>
      <c r="K100" s="16"/>
      <c r="L100" s="16">
        <v>95549</v>
      </c>
      <c r="M100" s="16">
        <v>81696.84</v>
      </c>
      <c r="N100" s="16"/>
      <c r="O100" s="16"/>
      <c r="P100" s="16"/>
      <c r="Q100" s="16">
        <v>306.95999999999998</v>
      </c>
      <c r="R100" s="17">
        <f t="shared" si="22"/>
        <v>306.95999999999998</v>
      </c>
    </row>
    <row r="101" spans="1:18" x14ac:dyDescent="0.25">
      <c r="A101" s="18" t="s">
        <v>117</v>
      </c>
      <c r="B101" s="19">
        <f>SUM(B90:B99)</f>
        <v>51007.81</v>
      </c>
      <c r="C101" s="19">
        <f>SUM(C90:C100)</f>
        <v>54602</v>
      </c>
      <c r="D101" s="19">
        <f>SUM(D90:D100)</f>
        <v>194235</v>
      </c>
      <c r="E101" s="19">
        <f>SUM(E90:E100)</f>
        <v>180914</v>
      </c>
      <c r="F101" s="19">
        <f>SUM(F90:F100)</f>
        <v>99236.33</v>
      </c>
      <c r="G101" s="19">
        <f>SUM(G90:G100)</f>
        <v>111856.67</v>
      </c>
      <c r="H101" s="20">
        <f t="shared" si="23"/>
        <v>115308.63500000001</v>
      </c>
      <c r="K101" s="19"/>
      <c r="L101" s="19">
        <f t="shared" ref="L101:Q101" si="27">SUM(L90:L100)</f>
        <v>143651</v>
      </c>
      <c r="M101" s="19">
        <f t="shared" si="27"/>
        <v>121799.3591</v>
      </c>
      <c r="N101" s="19">
        <f t="shared" si="27"/>
        <v>140433.68</v>
      </c>
      <c r="O101" s="19">
        <f t="shared" si="27"/>
        <v>312725.46999999997</v>
      </c>
      <c r="P101" s="19">
        <f t="shared" si="27"/>
        <v>615.16</v>
      </c>
      <c r="Q101" s="19">
        <f t="shared" si="27"/>
        <v>20141.078999999998</v>
      </c>
      <c r="R101" s="20">
        <f t="shared" si="22"/>
        <v>111160.56966666663</v>
      </c>
    </row>
    <row r="102" spans="1:18" x14ac:dyDescent="0.25">
      <c r="A102" s="13" t="s">
        <v>118</v>
      </c>
      <c r="B102" s="21"/>
      <c r="C102" s="16"/>
      <c r="D102" s="16"/>
      <c r="E102" s="16"/>
      <c r="F102" s="16"/>
      <c r="G102" s="16"/>
      <c r="H102" s="17">
        <f t="shared" si="23"/>
        <v>0</v>
      </c>
      <c r="K102" s="16"/>
      <c r="L102" s="16"/>
      <c r="M102" s="16"/>
      <c r="N102" s="16"/>
      <c r="O102" s="16"/>
      <c r="P102" s="16"/>
      <c r="Q102" s="16"/>
      <c r="R102" s="17">
        <f t="shared" si="22"/>
        <v>0</v>
      </c>
    </row>
    <row r="103" spans="1:18" x14ac:dyDescent="0.25">
      <c r="A103" s="14" t="s">
        <v>119</v>
      </c>
      <c r="B103" s="15">
        <v>68019.73</v>
      </c>
      <c r="C103" s="16">
        <v>125707.9</v>
      </c>
      <c r="D103" s="16">
        <v>0</v>
      </c>
      <c r="E103" s="16">
        <v>75429</v>
      </c>
      <c r="F103" s="16">
        <v>0</v>
      </c>
      <c r="G103" s="16">
        <v>0</v>
      </c>
      <c r="H103" s="17">
        <f t="shared" si="23"/>
        <v>44859.438333333332</v>
      </c>
      <c r="K103" s="16"/>
      <c r="L103" s="16">
        <v>17495</v>
      </c>
      <c r="M103" s="16">
        <v>26525.666000000001</v>
      </c>
      <c r="N103" s="16"/>
      <c r="O103" s="16"/>
      <c r="P103" s="16"/>
      <c r="Q103" s="16">
        <v>3138.78</v>
      </c>
      <c r="R103" s="17">
        <f t="shared" si="22"/>
        <v>3138.78</v>
      </c>
    </row>
    <row r="104" spans="1:18" x14ac:dyDescent="0.25">
      <c r="A104" s="14" t="s">
        <v>120</v>
      </c>
      <c r="B104" s="15">
        <v>19267.28</v>
      </c>
      <c r="C104" s="16">
        <v>0</v>
      </c>
      <c r="D104" s="16">
        <v>0</v>
      </c>
      <c r="E104" s="16">
        <v>19340</v>
      </c>
      <c r="F104" s="16">
        <v>0</v>
      </c>
      <c r="G104" s="16">
        <v>0</v>
      </c>
      <c r="H104" s="17">
        <f t="shared" si="23"/>
        <v>6434.5466666666662</v>
      </c>
      <c r="K104" s="16"/>
      <c r="L104" s="16"/>
      <c r="M104" s="16"/>
      <c r="N104" s="16"/>
      <c r="O104" s="16"/>
      <c r="P104" s="16"/>
      <c r="Q104" s="16"/>
      <c r="R104" s="17">
        <f t="shared" si="22"/>
        <v>0</v>
      </c>
    </row>
    <row r="105" spans="1:18" x14ac:dyDescent="0.25">
      <c r="A105" s="14" t="s">
        <v>121</v>
      </c>
      <c r="B105" s="15">
        <v>76103.38</v>
      </c>
      <c r="C105" s="16">
        <v>0</v>
      </c>
      <c r="D105" s="16">
        <v>0</v>
      </c>
      <c r="E105" s="16">
        <v>92705</v>
      </c>
      <c r="F105" s="16">
        <v>0</v>
      </c>
      <c r="G105" s="16">
        <v>0</v>
      </c>
      <c r="H105" s="17">
        <f t="shared" si="23"/>
        <v>28134.73</v>
      </c>
      <c r="K105" s="16"/>
      <c r="L105" s="16"/>
      <c r="M105" s="16"/>
      <c r="N105" s="16"/>
      <c r="O105" s="16"/>
      <c r="P105" s="16"/>
      <c r="Q105" s="16"/>
      <c r="R105" s="17">
        <f t="shared" si="22"/>
        <v>0</v>
      </c>
    </row>
    <row r="106" spans="1:18" x14ac:dyDescent="0.25">
      <c r="A106" s="14" t="s">
        <v>122</v>
      </c>
      <c r="B106" s="15">
        <v>113762.4</v>
      </c>
      <c r="C106" s="16">
        <v>43994</v>
      </c>
      <c r="D106" s="16">
        <v>0</v>
      </c>
      <c r="E106" s="16">
        <v>62685</v>
      </c>
      <c r="F106" s="16">
        <v>0</v>
      </c>
      <c r="G106" s="16">
        <v>0</v>
      </c>
      <c r="H106" s="17">
        <f t="shared" si="23"/>
        <v>36740.23333333333</v>
      </c>
      <c r="K106" s="16"/>
      <c r="L106" s="16"/>
      <c r="M106" s="16">
        <v>8562.16</v>
      </c>
      <c r="N106" s="16"/>
      <c r="O106" s="16"/>
      <c r="P106" s="16"/>
      <c r="Q106" s="16"/>
      <c r="R106" s="17">
        <f t="shared" si="22"/>
        <v>0</v>
      </c>
    </row>
    <row r="107" spans="1:18" x14ac:dyDescent="0.25">
      <c r="A107" s="14" t="s">
        <v>123</v>
      </c>
      <c r="B107" s="15">
        <v>56788.11</v>
      </c>
      <c r="C107" s="16">
        <v>0</v>
      </c>
      <c r="D107" s="16">
        <v>0</v>
      </c>
      <c r="E107" s="16">
        <v>54260</v>
      </c>
      <c r="F107" s="16">
        <v>0</v>
      </c>
      <c r="G107" s="16">
        <v>0</v>
      </c>
      <c r="H107" s="17">
        <f t="shared" si="23"/>
        <v>18508.018333333333</v>
      </c>
      <c r="K107" s="16"/>
      <c r="L107" s="16"/>
      <c r="M107" s="16"/>
      <c r="N107" s="16"/>
      <c r="O107" s="16"/>
      <c r="P107" s="16"/>
      <c r="Q107" s="16"/>
      <c r="R107" s="17">
        <f t="shared" si="22"/>
        <v>0</v>
      </c>
    </row>
    <row r="108" spans="1:18" x14ac:dyDescent="0.25">
      <c r="A108" s="14" t="s">
        <v>124</v>
      </c>
      <c r="B108" s="15">
        <v>2289.69</v>
      </c>
      <c r="C108" s="16">
        <v>0</v>
      </c>
      <c r="D108" s="16">
        <v>292519</v>
      </c>
      <c r="E108" s="16">
        <v>37105</v>
      </c>
      <c r="F108" s="16">
        <v>184982.76</v>
      </c>
      <c r="G108" s="16">
        <v>264822.28999999998</v>
      </c>
      <c r="H108" s="17">
        <f t="shared" si="23"/>
        <v>130286.45666666667</v>
      </c>
      <c r="K108" s="16"/>
      <c r="L108" s="16">
        <v>155065</v>
      </c>
      <c r="M108" s="16">
        <v>72368.460999999996</v>
      </c>
      <c r="N108" s="16">
        <v>170473.25</v>
      </c>
      <c r="O108" s="16">
        <v>215136.32</v>
      </c>
      <c r="P108" s="16"/>
      <c r="Q108" s="16">
        <v>4065.11</v>
      </c>
      <c r="R108" s="17">
        <f t="shared" si="22"/>
        <v>109600.715</v>
      </c>
    </row>
    <row r="109" spans="1:18" x14ac:dyDescent="0.25">
      <c r="A109" s="18" t="s">
        <v>125</v>
      </c>
      <c r="B109" s="19">
        <f t="shared" ref="B109:Q109" si="28">SUM(B103:B108)</f>
        <v>336230.59</v>
      </c>
      <c r="C109" s="19">
        <f>SUM(C103:C108)</f>
        <v>169701.9</v>
      </c>
      <c r="D109" s="19">
        <f>SUM(D103:D108)</f>
        <v>292519</v>
      </c>
      <c r="E109" s="19">
        <f>SUM(E103:E108)</f>
        <v>341524</v>
      </c>
      <c r="F109" s="19">
        <f>SUM(F103:F108)</f>
        <v>184982.76</v>
      </c>
      <c r="G109" s="19">
        <f>SUM(G103:G108)</f>
        <v>264822.28999999998</v>
      </c>
      <c r="H109" s="20">
        <f t="shared" si="23"/>
        <v>264963.42333333334</v>
      </c>
      <c r="I109" s="22">
        <f>+H109/(H150+H151)</f>
        <v>186.33152133145805</v>
      </c>
      <c r="J109" t="s">
        <v>80</v>
      </c>
      <c r="K109" s="19"/>
      <c r="L109" s="19">
        <f t="shared" si="28"/>
        <v>172560</v>
      </c>
      <c r="M109" s="19">
        <f t="shared" si="28"/>
        <v>107456.287</v>
      </c>
      <c r="N109" s="19">
        <f t="shared" si="28"/>
        <v>170473.25</v>
      </c>
      <c r="O109" s="19">
        <f t="shared" si="28"/>
        <v>215136.32</v>
      </c>
      <c r="P109" s="19">
        <f t="shared" si="28"/>
        <v>0</v>
      </c>
      <c r="Q109" s="19">
        <f t="shared" si="28"/>
        <v>7203.89</v>
      </c>
      <c r="R109" s="20">
        <f t="shared" si="22"/>
        <v>74113.403333333335</v>
      </c>
    </row>
    <row r="110" spans="1:18" x14ac:dyDescent="0.25">
      <c r="A110" s="13" t="s">
        <v>126</v>
      </c>
      <c r="B110" s="21"/>
      <c r="C110" s="16"/>
      <c r="D110" s="16"/>
      <c r="E110" s="16"/>
      <c r="F110" s="16"/>
      <c r="G110" s="16"/>
      <c r="H110" s="17">
        <f t="shared" si="23"/>
        <v>0</v>
      </c>
      <c r="K110" s="16"/>
      <c r="L110" s="16"/>
      <c r="M110" s="16"/>
      <c r="N110" s="16"/>
      <c r="O110" s="16"/>
      <c r="P110" s="16"/>
      <c r="Q110" s="16"/>
      <c r="R110" s="17">
        <f t="shared" si="22"/>
        <v>0</v>
      </c>
    </row>
    <row r="111" spans="1:18" x14ac:dyDescent="0.25">
      <c r="A111" s="14" t="s">
        <v>126</v>
      </c>
      <c r="B111" s="15">
        <v>1000</v>
      </c>
      <c r="C111" s="16">
        <v>0</v>
      </c>
      <c r="D111" s="16">
        <v>4222</v>
      </c>
      <c r="E111" s="16">
        <v>1584</v>
      </c>
      <c r="F111" s="16">
        <v>0</v>
      </c>
      <c r="G111" s="16">
        <v>0</v>
      </c>
      <c r="H111" s="17">
        <f t="shared" si="23"/>
        <v>1134.3333333333333</v>
      </c>
      <c r="K111" s="16"/>
      <c r="L111" s="16"/>
      <c r="M111" s="16"/>
      <c r="N111" s="16">
        <v>4888.8</v>
      </c>
      <c r="O111" s="16">
        <v>34959.32</v>
      </c>
      <c r="P111" s="16">
        <v>4500</v>
      </c>
      <c r="Q111" s="16"/>
      <c r="R111" s="17">
        <f t="shared" si="22"/>
        <v>19729.66</v>
      </c>
    </row>
    <row r="112" spans="1:18" x14ac:dyDescent="0.25">
      <c r="A112" s="14" t="s">
        <v>127</v>
      </c>
      <c r="B112" s="15">
        <v>5165.97</v>
      </c>
      <c r="C112" s="16">
        <v>6000</v>
      </c>
      <c r="D112" s="16">
        <v>0</v>
      </c>
      <c r="E112" s="16">
        <v>0</v>
      </c>
      <c r="F112" s="16">
        <v>0</v>
      </c>
      <c r="G112" s="16">
        <v>0</v>
      </c>
      <c r="H112" s="17">
        <f t="shared" si="23"/>
        <v>1860.9950000000001</v>
      </c>
      <c r="K112" s="16"/>
      <c r="L112" s="16">
        <v>13971</v>
      </c>
      <c r="M112" s="16"/>
      <c r="N112" s="16"/>
      <c r="O112" s="16"/>
      <c r="P112" s="16"/>
      <c r="Q112" s="16"/>
      <c r="R112" s="17">
        <f t="shared" si="22"/>
        <v>0</v>
      </c>
    </row>
    <row r="113" spans="1:18" x14ac:dyDescent="0.25">
      <c r="A113" s="14" t="s">
        <v>128</v>
      </c>
      <c r="B113" s="15">
        <v>5612.96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7">
        <f t="shared" si="23"/>
        <v>935.49333333333334</v>
      </c>
      <c r="K113" s="16"/>
      <c r="L113" s="16"/>
      <c r="M113" s="16"/>
      <c r="N113" s="16"/>
      <c r="O113" s="16"/>
      <c r="P113" s="16"/>
      <c r="Q113" s="16">
        <v>399</v>
      </c>
      <c r="R113" s="17">
        <f t="shared" si="22"/>
        <v>399</v>
      </c>
    </row>
    <row r="114" spans="1:18" x14ac:dyDescent="0.25">
      <c r="A114" s="14" t="s">
        <v>129</v>
      </c>
      <c r="B114" s="15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5068.7700000000004</v>
      </c>
      <c r="H114" s="17">
        <f t="shared" si="23"/>
        <v>844.79500000000007</v>
      </c>
      <c r="K114" s="16"/>
      <c r="L114" s="16">
        <v>14352</v>
      </c>
      <c r="M114" s="16">
        <v>27038.727500000001</v>
      </c>
      <c r="N114" s="16"/>
      <c r="O114" s="16"/>
      <c r="P114" s="16"/>
      <c r="Q114" s="16"/>
      <c r="R114" s="17">
        <f t="shared" si="22"/>
        <v>0</v>
      </c>
    </row>
    <row r="115" spans="1:18" x14ac:dyDescent="0.25">
      <c r="A115" s="18" t="s">
        <v>130</v>
      </c>
      <c r="B115" s="19">
        <f t="shared" ref="B115:G115" si="29">SUM(B111:B114)</f>
        <v>11778.93</v>
      </c>
      <c r="C115" s="19">
        <f t="shared" si="29"/>
        <v>6000</v>
      </c>
      <c r="D115" s="19">
        <f t="shared" si="29"/>
        <v>4222</v>
      </c>
      <c r="E115" s="19">
        <f t="shared" si="29"/>
        <v>1584</v>
      </c>
      <c r="F115" s="19">
        <f t="shared" si="29"/>
        <v>0</v>
      </c>
      <c r="G115" s="19">
        <f t="shared" si="29"/>
        <v>5068.7700000000004</v>
      </c>
      <c r="H115" s="20">
        <f t="shared" si="23"/>
        <v>4775.6166666666668</v>
      </c>
      <c r="K115" s="19"/>
      <c r="L115" s="19">
        <f t="shared" ref="L115:Q115" si="30">SUM(L111:L114)</f>
        <v>28323</v>
      </c>
      <c r="M115" s="19">
        <f t="shared" si="30"/>
        <v>27038.727500000001</v>
      </c>
      <c r="N115" s="19">
        <f t="shared" si="30"/>
        <v>4888.8</v>
      </c>
      <c r="O115" s="19">
        <f t="shared" si="30"/>
        <v>34959.32</v>
      </c>
      <c r="P115" s="19">
        <f t="shared" si="30"/>
        <v>4500</v>
      </c>
      <c r="Q115" s="19">
        <f t="shared" si="30"/>
        <v>399</v>
      </c>
      <c r="R115" s="20">
        <f t="shared" si="22"/>
        <v>13286.106666666667</v>
      </c>
    </row>
    <row r="116" spans="1:18" x14ac:dyDescent="0.25">
      <c r="A116" s="13" t="s">
        <v>131</v>
      </c>
      <c r="B116" s="21"/>
      <c r="C116" s="16"/>
      <c r="D116" s="16"/>
      <c r="E116" s="16"/>
      <c r="F116" s="16"/>
      <c r="G116" s="16"/>
      <c r="H116" s="17">
        <f t="shared" si="23"/>
        <v>0</v>
      </c>
      <c r="K116" s="16"/>
      <c r="L116" s="16"/>
      <c r="M116" s="16"/>
      <c r="N116" s="16"/>
      <c r="O116" s="16"/>
      <c r="P116" s="16"/>
      <c r="Q116" s="16"/>
      <c r="R116" s="17">
        <f t="shared" si="22"/>
        <v>0</v>
      </c>
    </row>
    <row r="117" spans="1:18" x14ac:dyDescent="0.25">
      <c r="A117" s="14" t="s">
        <v>132</v>
      </c>
      <c r="B117" s="15">
        <v>25243.58</v>
      </c>
      <c r="C117" s="16">
        <v>12802.25</v>
      </c>
      <c r="D117" s="16">
        <v>0</v>
      </c>
      <c r="E117" s="16">
        <v>9596.27</v>
      </c>
      <c r="F117" s="16">
        <v>13944.33</v>
      </c>
      <c r="G117" s="16">
        <v>0</v>
      </c>
      <c r="H117" s="17">
        <f t="shared" si="23"/>
        <v>10264.405000000001</v>
      </c>
      <c r="K117" s="16"/>
      <c r="L117" s="16"/>
      <c r="M117" s="16"/>
      <c r="N117" s="16"/>
      <c r="O117" s="16"/>
      <c r="P117" s="16"/>
      <c r="Q117" s="16">
        <v>2254.23</v>
      </c>
      <c r="R117" s="17">
        <f t="shared" si="22"/>
        <v>2254.23</v>
      </c>
    </row>
    <row r="118" spans="1:18" x14ac:dyDescent="0.25">
      <c r="A118" s="14" t="s">
        <v>133</v>
      </c>
      <c r="B118" s="15">
        <v>2629.95</v>
      </c>
      <c r="C118" s="16">
        <v>461.62</v>
      </c>
      <c r="D118" s="16">
        <v>0</v>
      </c>
      <c r="E118" s="16">
        <v>1007.53</v>
      </c>
      <c r="F118" s="16">
        <v>10818.1</v>
      </c>
      <c r="G118" s="16">
        <v>28119.07</v>
      </c>
      <c r="H118" s="17">
        <f t="shared" si="23"/>
        <v>7172.711666666667</v>
      </c>
      <c r="K118" s="16"/>
      <c r="L118" s="16">
        <v>29507</v>
      </c>
      <c r="M118" s="16"/>
      <c r="N118" s="16"/>
      <c r="O118" s="16"/>
      <c r="P118" s="16"/>
      <c r="Q118" s="16">
        <v>2373.2199999999998</v>
      </c>
      <c r="R118" s="17">
        <f t="shared" si="22"/>
        <v>2373.2199999999998</v>
      </c>
    </row>
    <row r="119" spans="1:18" x14ac:dyDescent="0.25">
      <c r="A119" s="14" t="s">
        <v>134</v>
      </c>
      <c r="B119" s="15">
        <v>40284.35</v>
      </c>
      <c r="C119" s="16">
        <v>37600</v>
      </c>
      <c r="D119" s="16">
        <v>0</v>
      </c>
      <c r="E119" s="16">
        <v>0</v>
      </c>
      <c r="F119" s="16">
        <v>13324.55</v>
      </c>
      <c r="G119" s="16">
        <v>32199.9</v>
      </c>
      <c r="H119" s="17">
        <f t="shared" si="23"/>
        <v>20568.133333333335</v>
      </c>
      <c r="K119" s="16"/>
      <c r="L119" s="16"/>
      <c r="M119" s="16"/>
      <c r="N119" s="16"/>
      <c r="O119" s="16"/>
      <c r="P119" s="16"/>
      <c r="Q119" s="16">
        <v>7053.76</v>
      </c>
      <c r="R119" s="17">
        <f t="shared" si="22"/>
        <v>7053.76</v>
      </c>
    </row>
    <row r="120" spans="1:18" x14ac:dyDescent="0.25">
      <c r="A120" s="14" t="s">
        <v>135</v>
      </c>
      <c r="B120" s="15">
        <v>27.69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7">
        <f t="shared" si="23"/>
        <v>4.6150000000000002</v>
      </c>
      <c r="K120" s="16"/>
      <c r="L120" s="16"/>
      <c r="M120" s="16"/>
      <c r="N120" s="16"/>
      <c r="O120" s="16"/>
      <c r="P120" s="16"/>
      <c r="Q120" s="16">
        <v>49.26</v>
      </c>
      <c r="R120" s="17">
        <f t="shared" si="22"/>
        <v>49.26</v>
      </c>
    </row>
    <row r="121" spans="1:18" x14ac:dyDescent="0.25">
      <c r="A121" s="14" t="s">
        <v>136</v>
      </c>
      <c r="B121" s="15">
        <v>0</v>
      </c>
      <c r="C121" s="16">
        <v>254.05</v>
      </c>
      <c r="D121" s="16">
        <v>0</v>
      </c>
      <c r="E121" s="16">
        <v>0</v>
      </c>
      <c r="F121" s="16">
        <v>0</v>
      </c>
      <c r="G121" s="16">
        <v>0</v>
      </c>
      <c r="H121" s="17">
        <f t="shared" si="23"/>
        <v>42.341666666666669</v>
      </c>
      <c r="K121" s="16"/>
      <c r="L121" s="16"/>
      <c r="M121" s="16"/>
      <c r="N121" s="16"/>
      <c r="O121" s="16"/>
      <c r="P121" s="16"/>
      <c r="Q121" s="16">
        <v>437.35</v>
      </c>
      <c r="R121" s="17">
        <f t="shared" si="22"/>
        <v>437.35</v>
      </c>
    </row>
    <row r="122" spans="1:18" x14ac:dyDescent="0.25">
      <c r="A122" s="14" t="s">
        <v>137</v>
      </c>
      <c r="B122" s="15">
        <v>1451</v>
      </c>
      <c r="C122" s="16">
        <v>0</v>
      </c>
      <c r="D122" s="16">
        <v>0</v>
      </c>
      <c r="E122" s="16">
        <v>4000</v>
      </c>
      <c r="F122" s="16">
        <v>3476.54</v>
      </c>
      <c r="G122" s="16">
        <v>0</v>
      </c>
      <c r="H122" s="17">
        <f t="shared" si="23"/>
        <v>1487.9233333333334</v>
      </c>
      <c r="K122" s="16"/>
      <c r="L122" s="16"/>
      <c r="M122" s="16"/>
      <c r="N122" s="16"/>
      <c r="O122" s="16"/>
      <c r="P122" s="16"/>
      <c r="Q122" s="16"/>
      <c r="R122" s="17">
        <f t="shared" si="22"/>
        <v>0</v>
      </c>
    </row>
    <row r="123" spans="1:18" x14ac:dyDescent="0.25">
      <c r="A123" s="14" t="s">
        <v>138</v>
      </c>
      <c r="B123" s="15">
        <v>25.15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7">
        <f t="shared" si="23"/>
        <v>4.1916666666666664</v>
      </c>
      <c r="K123" s="16"/>
      <c r="L123" s="16"/>
      <c r="M123" s="16"/>
      <c r="N123" s="16"/>
      <c r="O123" s="16"/>
      <c r="P123" s="16">
        <v>30849.66</v>
      </c>
      <c r="Q123" s="16"/>
      <c r="R123" s="17">
        <f t="shared" si="22"/>
        <v>30849.66</v>
      </c>
    </row>
    <row r="124" spans="1:18" x14ac:dyDescent="0.25">
      <c r="A124" s="14" t="s">
        <v>139</v>
      </c>
      <c r="B124" s="15">
        <v>0</v>
      </c>
      <c r="C124" s="16">
        <v>0</v>
      </c>
      <c r="D124" s="16">
        <v>6000</v>
      </c>
      <c r="E124" s="16">
        <v>6000</v>
      </c>
      <c r="F124" s="16">
        <v>0</v>
      </c>
      <c r="G124" s="16">
        <v>5975.7</v>
      </c>
      <c r="H124" s="17">
        <f t="shared" si="23"/>
        <v>2995.9500000000003</v>
      </c>
      <c r="K124" s="16"/>
      <c r="L124" s="16">
        <v>5001</v>
      </c>
      <c r="M124" s="16">
        <v>4716</v>
      </c>
      <c r="N124" s="16">
        <v>8761.49</v>
      </c>
      <c r="O124" s="16">
        <v>4873.1899999999996</v>
      </c>
      <c r="P124" s="16">
        <v>1934.81</v>
      </c>
      <c r="Q124" s="16">
        <v>235.41</v>
      </c>
      <c r="R124" s="17">
        <f t="shared" si="22"/>
        <v>2347.8033333333333</v>
      </c>
    </row>
    <row r="125" spans="1:18" x14ac:dyDescent="0.25">
      <c r="A125" s="14" t="s">
        <v>140</v>
      </c>
      <c r="B125" s="15">
        <v>22144.880000000001</v>
      </c>
      <c r="C125" s="16">
        <v>21185</v>
      </c>
      <c r="D125" s="16">
        <v>0</v>
      </c>
      <c r="E125" s="16">
        <v>0</v>
      </c>
      <c r="F125" s="16">
        <v>0</v>
      </c>
      <c r="G125" s="16">
        <v>0</v>
      </c>
      <c r="H125" s="17">
        <f t="shared" si="23"/>
        <v>7221.6466666666674</v>
      </c>
      <c r="K125" s="16"/>
      <c r="L125" s="16"/>
      <c r="M125" s="16"/>
      <c r="N125" s="16"/>
      <c r="O125" s="16"/>
      <c r="P125" s="16"/>
      <c r="Q125" s="16"/>
      <c r="R125" s="17">
        <f t="shared" si="22"/>
        <v>0</v>
      </c>
    </row>
    <row r="126" spans="1:18" x14ac:dyDescent="0.25">
      <c r="A126" s="14" t="s">
        <v>141</v>
      </c>
      <c r="B126" s="15">
        <v>0</v>
      </c>
      <c r="C126" s="16">
        <v>6682.44</v>
      </c>
      <c r="D126" s="16">
        <v>55297</v>
      </c>
      <c r="E126" s="16">
        <v>23409.200000000001</v>
      </c>
      <c r="F126" s="16">
        <v>7169.41</v>
      </c>
      <c r="G126" s="16">
        <v>4750</v>
      </c>
      <c r="H126" s="17">
        <f t="shared" si="23"/>
        <v>16218.008333333333</v>
      </c>
      <c r="K126" s="16"/>
      <c r="L126" s="16"/>
      <c r="M126" s="16"/>
      <c r="N126" s="16">
        <v>61996.43</v>
      </c>
      <c r="O126" s="16">
        <v>56388.61</v>
      </c>
      <c r="P126" s="16">
        <v>23466.44</v>
      </c>
      <c r="Q126" s="16">
        <v>11978.31</v>
      </c>
      <c r="R126" s="17">
        <f t="shared" si="22"/>
        <v>30611.119999999999</v>
      </c>
    </row>
    <row r="127" spans="1:18" x14ac:dyDescent="0.25">
      <c r="A127" s="18" t="s">
        <v>142</v>
      </c>
      <c r="B127" s="19">
        <f t="shared" ref="B127:Q127" si="31">SUM(B117:B126)</f>
        <v>91806.6</v>
      </c>
      <c r="C127" s="19">
        <f>SUM(C117:C126)</f>
        <v>78985.360000000015</v>
      </c>
      <c r="D127" s="19">
        <f>SUM(D117:D126)</f>
        <v>61297</v>
      </c>
      <c r="E127" s="19">
        <f>SUM(E117:E126)</f>
        <v>44013</v>
      </c>
      <c r="F127" s="19">
        <f>SUM(F117:F126)</f>
        <v>48732.929999999993</v>
      </c>
      <c r="G127" s="19">
        <f>SUM(G117:G126)</f>
        <v>71044.67</v>
      </c>
      <c r="H127" s="20">
        <f t="shared" si="23"/>
        <v>65979.926666666666</v>
      </c>
      <c r="K127" s="19"/>
      <c r="L127" s="19">
        <f t="shared" si="31"/>
        <v>34508</v>
      </c>
      <c r="M127" s="19">
        <f t="shared" si="31"/>
        <v>4716</v>
      </c>
      <c r="N127" s="19">
        <f t="shared" si="31"/>
        <v>70757.919999999998</v>
      </c>
      <c r="O127" s="19">
        <f t="shared" si="31"/>
        <v>61261.8</v>
      </c>
      <c r="P127" s="19">
        <f t="shared" si="31"/>
        <v>56250.91</v>
      </c>
      <c r="Q127" s="19">
        <f t="shared" si="31"/>
        <v>24381.54</v>
      </c>
      <c r="R127" s="20">
        <f t="shared" si="22"/>
        <v>47298.083333333336</v>
      </c>
    </row>
    <row r="128" spans="1:18" x14ac:dyDescent="0.25">
      <c r="A128" s="13" t="s">
        <v>143</v>
      </c>
      <c r="B128" s="21"/>
      <c r="C128" s="16"/>
      <c r="D128" s="16"/>
      <c r="E128" s="16"/>
      <c r="F128" s="16"/>
      <c r="G128" s="16"/>
      <c r="H128" s="17">
        <f t="shared" si="23"/>
        <v>0</v>
      </c>
      <c r="K128" s="16"/>
      <c r="L128" s="16"/>
      <c r="M128" s="16"/>
      <c r="N128" s="16"/>
      <c r="O128" s="16"/>
      <c r="P128" s="16"/>
      <c r="Q128" s="16"/>
      <c r="R128" s="17">
        <f t="shared" si="22"/>
        <v>0</v>
      </c>
    </row>
    <row r="129" spans="1:18" x14ac:dyDescent="0.25">
      <c r="A129" s="14" t="s">
        <v>144</v>
      </c>
      <c r="B129" s="15">
        <v>885.2</v>
      </c>
      <c r="C129" s="16">
        <v>0</v>
      </c>
      <c r="D129" s="16">
        <v>0</v>
      </c>
      <c r="E129" s="16">
        <v>0</v>
      </c>
      <c r="F129" s="16">
        <v>0</v>
      </c>
      <c r="G129" s="16">
        <v>743.33</v>
      </c>
      <c r="H129" s="17">
        <f t="shared" si="23"/>
        <v>271.42166666666668</v>
      </c>
      <c r="K129" s="16"/>
      <c r="L129" s="16"/>
      <c r="M129" s="16"/>
      <c r="N129" s="16"/>
      <c r="O129" s="16"/>
      <c r="P129" s="16"/>
      <c r="Q129" s="16">
        <v>529.98</v>
      </c>
      <c r="R129" s="17">
        <f t="shared" si="22"/>
        <v>529.98</v>
      </c>
    </row>
    <row r="130" spans="1:18" x14ac:dyDescent="0.25">
      <c r="A130" s="14" t="s">
        <v>145</v>
      </c>
      <c r="B130" s="15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  <c r="H130" s="17">
        <f t="shared" si="23"/>
        <v>0</v>
      </c>
      <c r="K130" s="16"/>
      <c r="L130" s="16">
        <v>7202</v>
      </c>
      <c r="M130" s="16"/>
      <c r="N130" s="16"/>
      <c r="O130" s="16"/>
      <c r="P130" s="16"/>
      <c r="Q130" s="16"/>
      <c r="R130" s="17">
        <f t="shared" si="22"/>
        <v>0</v>
      </c>
    </row>
    <row r="131" spans="1:18" x14ac:dyDescent="0.25">
      <c r="A131" s="13" t="s">
        <v>146</v>
      </c>
      <c r="B131" s="21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7">
        <f t="shared" si="23"/>
        <v>0</v>
      </c>
      <c r="K131" s="16"/>
      <c r="L131" s="16"/>
      <c r="M131" s="16"/>
      <c r="N131" s="16"/>
      <c r="O131" s="16"/>
      <c r="P131" s="16"/>
      <c r="Q131" s="16"/>
      <c r="R131" s="17">
        <f t="shared" si="22"/>
        <v>0</v>
      </c>
    </row>
    <row r="132" spans="1:18" x14ac:dyDescent="0.25">
      <c r="A132" s="14" t="s">
        <v>147</v>
      </c>
      <c r="B132" s="15">
        <v>7614.97</v>
      </c>
      <c r="C132" s="16">
        <v>8490.94</v>
      </c>
      <c r="D132" s="16">
        <v>0</v>
      </c>
      <c r="E132" s="16">
        <v>21061</v>
      </c>
      <c r="F132" s="16">
        <v>12774.93</v>
      </c>
      <c r="G132" s="16">
        <v>9399.19</v>
      </c>
      <c r="H132" s="17">
        <f t="shared" si="23"/>
        <v>9890.1716666666671</v>
      </c>
      <c r="K132" s="16"/>
      <c r="L132" s="16"/>
      <c r="M132" s="16"/>
      <c r="N132" s="16"/>
      <c r="O132" s="16"/>
      <c r="P132" s="16"/>
      <c r="Q132" s="16">
        <v>148.57</v>
      </c>
      <c r="R132" s="17">
        <f t="shared" si="22"/>
        <v>148.57</v>
      </c>
    </row>
    <row r="133" spans="1:18" x14ac:dyDescent="0.25">
      <c r="A133" s="18" t="s">
        <v>148</v>
      </c>
      <c r="B133" s="19">
        <f t="shared" ref="B133:Q133" si="32">SUM(B132)</f>
        <v>7614.97</v>
      </c>
      <c r="C133" s="19">
        <f>SUM(C132)</f>
        <v>8490.94</v>
      </c>
      <c r="D133" s="19">
        <f>SUM(D132)</f>
        <v>0</v>
      </c>
      <c r="E133" s="19">
        <f>SUM(E132)</f>
        <v>21061</v>
      </c>
      <c r="F133" s="19">
        <f>SUM(F132)</f>
        <v>12774.93</v>
      </c>
      <c r="G133" s="19">
        <f>SUM(G132)</f>
        <v>9399.19</v>
      </c>
      <c r="H133" s="20">
        <f t="shared" si="23"/>
        <v>9890.1716666666671</v>
      </c>
      <c r="K133" s="19"/>
      <c r="L133" s="19">
        <f t="shared" si="32"/>
        <v>0</v>
      </c>
      <c r="M133" s="19">
        <f t="shared" si="32"/>
        <v>0</v>
      </c>
      <c r="N133" s="19">
        <f t="shared" si="32"/>
        <v>0</v>
      </c>
      <c r="O133" s="19">
        <f t="shared" si="32"/>
        <v>0</v>
      </c>
      <c r="P133" s="19">
        <f t="shared" si="32"/>
        <v>0</v>
      </c>
      <c r="Q133" s="19">
        <f t="shared" si="32"/>
        <v>148.57</v>
      </c>
      <c r="R133" s="20">
        <f t="shared" si="22"/>
        <v>49.523333333333333</v>
      </c>
    </row>
    <row r="134" spans="1:18" x14ac:dyDescent="0.25">
      <c r="A134" s="14" t="s">
        <v>149</v>
      </c>
      <c r="B134" s="15">
        <v>1071.6400000000001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7">
        <f t="shared" si="23"/>
        <v>178.60666666666668</v>
      </c>
      <c r="K134" s="16"/>
      <c r="L134" s="16"/>
      <c r="M134" s="16"/>
      <c r="N134" s="16"/>
      <c r="O134" s="16"/>
      <c r="P134" s="16"/>
      <c r="Q134" s="16"/>
      <c r="R134" s="17">
        <f t="shared" si="22"/>
        <v>0</v>
      </c>
    </row>
    <row r="135" spans="1:18" x14ac:dyDescent="0.25">
      <c r="A135" s="14" t="s">
        <v>150</v>
      </c>
      <c r="B135" s="15">
        <v>100.3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7">
        <f t="shared" si="23"/>
        <v>16.716666666666665</v>
      </c>
      <c r="K135" s="16"/>
      <c r="L135" s="16"/>
      <c r="M135" s="16"/>
      <c r="N135" s="16"/>
      <c r="O135" s="16"/>
      <c r="P135" s="16"/>
      <c r="Q135" s="16"/>
      <c r="R135" s="17">
        <f t="shared" si="22"/>
        <v>0</v>
      </c>
    </row>
    <row r="136" spans="1:18" x14ac:dyDescent="0.25">
      <c r="A136" s="14" t="s">
        <v>151</v>
      </c>
      <c r="B136" s="15">
        <v>1344</v>
      </c>
      <c r="C136" s="16">
        <v>10000</v>
      </c>
      <c r="D136" s="16">
        <v>22299</v>
      </c>
      <c r="E136" s="16">
        <v>0</v>
      </c>
      <c r="F136" s="16">
        <v>790.19</v>
      </c>
      <c r="G136" s="16">
        <v>0</v>
      </c>
      <c r="H136" s="17">
        <f t="shared" si="23"/>
        <v>5738.8650000000007</v>
      </c>
      <c r="K136" s="16"/>
      <c r="L136" s="16"/>
      <c r="M136" s="16"/>
      <c r="N136" s="16">
        <v>79950.570000000007</v>
      </c>
      <c r="O136" s="16">
        <v>13872.45</v>
      </c>
      <c r="P136" s="16">
        <v>8893.61</v>
      </c>
      <c r="Q136" s="16">
        <v>345.6</v>
      </c>
      <c r="R136" s="17">
        <f t="shared" si="22"/>
        <v>7703.8866666666663</v>
      </c>
    </row>
    <row r="137" spans="1:18" x14ac:dyDescent="0.25">
      <c r="A137" s="18" t="s">
        <v>152</v>
      </c>
      <c r="B137" s="19">
        <f t="shared" ref="B137:Q137" si="33">SUM(B129,B133:B136)</f>
        <v>11016.109999999999</v>
      </c>
      <c r="C137" s="19">
        <f>SUM(C129,C133:C136)</f>
        <v>18490.940000000002</v>
      </c>
      <c r="D137" s="19">
        <f>SUM(D129,D133:D136)</f>
        <v>22299</v>
      </c>
      <c r="E137" s="19">
        <f>SUM(E129,E133:E136)</f>
        <v>21061</v>
      </c>
      <c r="F137" s="19">
        <f>SUM(F129,F133:F136)</f>
        <v>13565.12</v>
      </c>
      <c r="G137" s="19">
        <f>SUM(G129,G133:G136)</f>
        <v>10142.52</v>
      </c>
      <c r="H137" s="20">
        <f t="shared" si="23"/>
        <v>16095.781666666668</v>
      </c>
      <c r="K137" s="19"/>
      <c r="L137" s="19">
        <f t="shared" si="33"/>
        <v>0</v>
      </c>
      <c r="M137" s="19">
        <f t="shared" si="33"/>
        <v>0</v>
      </c>
      <c r="N137" s="19">
        <f t="shared" si="33"/>
        <v>79950.570000000007</v>
      </c>
      <c r="O137" s="19">
        <f t="shared" si="33"/>
        <v>13872.45</v>
      </c>
      <c r="P137" s="19">
        <f t="shared" si="33"/>
        <v>8893.61</v>
      </c>
      <c r="Q137" s="19">
        <f t="shared" si="33"/>
        <v>1024.1500000000001</v>
      </c>
      <c r="R137" s="20">
        <f t="shared" si="22"/>
        <v>7930.0700000000006</v>
      </c>
    </row>
    <row r="138" spans="1:18" x14ac:dyDescent="0.25">
      <c r="A138" s="13" t="s">
        <v>153</v>
      </c>
      <c r="B138" s="21"/>
      <c r="C138" s="16"/>
      <c r="D138" s="16"/>
      <c r="E138" s="16"/>
      <c r="F138" s="16"/>
      <c r="G138" s="16"/>
      <c r="H138" s="17">
        <f t="shared" si="23"/>
        <v>0</v>
      </c>
      <c r="K138" s="16"/>
      <c r="L138" s="16"/>
      <c r="M138" s="16"/>
      <c r="N138" s="16"/>
      <c r="O138" s="16"/>
      <c r="P138" s="16"/>
      <c r="Q138" s="16"/>
      <c r="R138" s="17">
        <f t="shared" si="22"/>
        <v>0</v>
      </c>
    </row>
    <row r="139" spans="1:18" x14ac:dyDescent="0.25">
      <c r="A139" s="14" t="s">
        <v>154</v>
      </c>
      <c r="B139" s="15">
        <v>1925</v>
      </c>
      <c r="C139" s="16">
        <v>2500</v>
      </c>
      <c r="D139" s="16">
        <v>0</v>
      </c>
      <c r="E139" s="16">
        <v>0</v>
      </c>
      <c r="F139" s="16">
        <v>0</v>
      </c>
      <c r="G139" s="16">
        <v>0</v>
      </c>
      <c r="H139" s="17">
        <f t="shared" si="23"/>
        <v>737.5</v>
      </c>
      <c r="K139" s="16"/>
      <c r="L139" s="16">
        <v>1084</v>
      </c>
      <c r="M139" s="16">
        <v>4265.8971000000001</v>
      </c>
      <c r="N139" s="16"/>
      <c r="O139" s="16"/>
      <c r="P139" s="16"/>
      <c r="Q139" s="16"/>
      <c r="R139" s="17">
        <f t="shared" si="22"/>
        <v>0</v>
      </c>
    </row>
    <row r="140" spans="1:18" x14ac:dyDescent="0.25">
      <c r="A140" s="18" t="s">
        <v>155</v>
      </c>
      <c r="B140" s="19">
        <f t="shared" ref="B140:M140" si="34">SUM(B139)</f>
        <v>1925</v>
      </c>
      <c r="C140" s="19">
        <f>SUM(C139)</f>
        <v>2500</v>
      </c>
      <c r="D140" s="16">
        <v>13844</v>
      </c>
      <c r="E140" s="16">
        <v>13922</v>
      </c>
      <c r="F140" s="16">
        <v>152.97999999999999</v>
      </c>
      <c r="G140" s="16">
        <v>0</v>
      </c>
      <c r="H140" s="17">
        <f t="shared" si="23"/>
        <v>5390.663333333333</v>
      </c>
      <c r="K140" s="16"/>
      <c r="L140" s="19">
        <f t="shared" si="34"/>
        <v>1084</v>
      </c>
      <c r="M140" s="19">
        <f t="shared" si="34"/>
        <v>4265.8971000000001</v>
      </c>
      <c r="N140" s="16">
        <v>22534.7</v>
      </c>
      <c r="O140" s="16">
        <v>43843.33</v>
      </c>
      <c r="P140" s="16"/>
      <c r="Q140" s="16"/>
      <c r="R140" s="17">
        <f t="shared" si="22"/>
        <v>43843.33</v>
      </c>
    </row>
    <row r="141" spans="1:18" x14ac:dyDescent="0.25">
      <c r="A141" s="18" t="s">
        <v>156</v>
      </c>
      <c r="B141" s="19">
        <f>SUM(B62,B65,B75,B80,B85,B88,B101,B109,B115,B127,B137,B140)</f>
        <v>670536.12</v>
      </c>
      <c r="C141" s="19">
        <f>SUM(C62,C65,C75,C80,C85,C88,C101,C109,C115,C127,C137,C140,C130)</f>
        <v>397660.50000000006</v>
      </c>
      <c r="D141" s="19">
        <f>SUM(D62,D65,D75,D80,D85,D88,D101,D109,D115,D127,D137,D140,D130)</f>
        <v>690257</v>
      </c>
      <c r="E141" s="19">
        <f>SUM(E62,E65,E75,E80,E85,E88,E101,E109,E115,E127,E137,E140,E130)</f>
        <v>703424</v>
      </c>
      <c r="F141" s="19">
        <f>SUM(F62,F65,F75,F80,F85,F88,F101,F109,F115,F127,F137,F140,F130)</f>
        <v>414401.74999999994</v>
      </c>
      <c r="G141" s="19">
        <f>SUM(G62,G65,G75,G80,G85,G88,G101,G109,G115,G127,G137,G140,G130)</f>
        <v>550301.13</v>
      </c>
      <c r="H141" s="20">
        <f t="shared" si="23"/>
        <v>571096.75</v>
      </c>
      <c r="K141" s="19"/>
      <c r="L141" s="19">
        <f>SUM(L62,L65,L75,L80,L85,L88,L101,L109,L115,L127,L137,L140,L130)</f>
        <v>432382</v>
      </c>
      <c r="M141" s="19">
        <f>SUM(M62,M65,M75,M80,M85,M88,M101,M109,M115,M127,M137,M140,M130)</f>
        <v>324497.54550000001</v>
      </c>
      <c r="N141" s="19">
        <f>SUM(N62,N65,N75,N80,N85,N88,N101,N109,N115,N127,N137,N140,N130)</f>
        <v>819936.69</v>
      </c>
      <c r="O141" s="19">
        <f>SUM(O62,O65,O75,O80,O85,O88,O101,O109,O115,O127,O137,O140,O130)</f>
        <v>711275.05999999982</v>
      </c>
      <c r="P141" s="19">
        <f>SUM(P62,P65,P75,P80,P85,P88,P101,P109,P115,P127,P137,P140,P130)</f>
        <v>98593.67</v>
      </c>
      <c r="Q141" s="19">
        <f>SUM(Q62,Q65,Q75,Q80,Q85,Q88,Q101,Q109,Q115,Q127,Q137,Q140,Q130)</f>
        <v>59263.809000000001</v>
      </c>
      <c r="R141" s="20">
        <f t="shared" ref="R141:R142" si="35">IFERROR(AVERAGE(O141:Q141),0)</f>
        <v>289710.84633333329</v>
      </c>
    </row>
    <row r="142" spans="1:18" x14ac:dyDescent="0.25">
      <c r="A142" s="29" t="s">
        <v>157</v>
      </c>
      <c r="B142" s="26">
        <f>B57-B141</f>
        <v>327568.39</v>
      </c>
      <c r="C142" s="26">
        <f>C57-C141</f>
        <v>234507.34999999992</v>
      </c>
      <c r="D142" s="26">
        <f>D57-D141</f>
        <v>319294</v>
      </c>
      <c r="E142" s="26">
        <f>E57-E141</f>
        <v>318099</v>
      </c>
      <c r="F142" s="26">
        <f>F57-F141</f>
        <v>246299.74000000005</v>
      </c>
      <c r="G142" s="26">
        <f>G57-G141</f>
        <v>445648.27</v>
      </c>
      <c r="H142" s="27">
        <f t="shared" ref="H142" si="36">IFERROR(AVERAGE(B142:G142),0)</f>
        <v>315236.125</v>
      </c>
      <c r="K142" s="26"/>
      <c r="L142" s="26">
        <f>L57-L141</f>
        <v>74659</v>
      </c>
      <c r="M142" s="26">
        <f>M57-M141</f>
        <v>213668.17479999992</v>
      </c>
      <c r="N142" s="26">
        <f>N57-N141</f>
        <v>120478.38</v>
      </c>
      <c r="O142" s="26">
        <f>O57-O141</f>
        <v>100922.81000000017</v>
      </c>
      <c r="P142" s="26">
        <f>P57-P141</f>
        <v>223875.05</v>
      </c>
      <c r="Q142" s="26">
        <f>Q57-Q141</f>
        <v>96940.99099999998</v>
      </c>
      <c r="R142" s="27">
        <f t="shared" si="35"/>
        <v>140579.61700000006</v>
      </c>
    </row>
    <row r="143" spans="1:18" x14ac:dyDescent="0.25">
      <c r="A143" s="29" t="s">
        <v>158</v>
      </c>
      <c r="B143" s="30">
        <f>+B142/B57</f>
        <v>0.32819047175731125</v>
      </c>
      <c r="C143" s="30">
        <f>+C142/C57</f>
        <v>0.37095741265551535</v>
      </c>
      <c r="D143" s="30">
        <f>+D142/D57</f>
        <v>0.31627327396040417</v>
      </c>
      <c r="E143" s="30">
        <f>+E142/E57</f>
        <v>0.31139680653299046</v>
      </c>
      <c r="F143" s="30">
        <f>+F142/F57</f>
        <v>0.37278520440448842</v>
      </c>
      <c r="G143" s="30">
        <f>+G142/G57</f>
        <v>0.4474607545323086</v>
      </c>
      <c r="H143" s="31">
        <f>+H142/H57</f>
        <v>0.3556633561628863</v>
      </c>
      <c r="K143" s="30"/>
      <c r="L143" s="30">
        <f>+L142/L57</f>
        <v>0.14724450291002109</v>
      </c>
      <c r="M143" s="30">
        <f>+M142/M57</f>
        <v>0.39703044385824282</v>
      </c>
      <c r="N143" s="30">
        <f>+N142/N57</f>
        <v>0.12811191977176634</v>
      </c>
      <c r="O143" s="30">
        <f>+O142/O57</f>
        <v>0.12425889518769628</v>
      </c>
      <c r="P143" s="30">
        <f>+P142/P57</f>
        <v>0.69425353876183715</v>
      </c>
      <c r="Q143" s="30">
        <f>+Q142/Q57</f>
        <v>0.62060187010898504</v>
      </c>
      <c r="R143" s="31">
        <f>+R142/R57</f>
        <v>0.32670865143273503</v>
      </c>
    </row>
    <row r="150" spans="1:18" x14ac:dyDescent="0.25">
      <c r="A150" s="3" t="s">
        <v>159</v>
      </c>
      <c r="B150" s="3">
        <v>1193</v>
      </c>
      <c r="C150" s="3">
        <v>885</v>
      </c>
      <c r="D150" s="3">
        <v>1411</v>
      </c>
      <c r="E150" s="3">
        <v>1676</v>
      </c>
      <c r="F150" s="3">
        <v>1345</v>
      </c>
      <c r="G150" s="3">
        <v>1422</v>
      </c>
      <c r="H150" s="32">
        <f t="shared" ref="H150:H151" si="37">IFERROR(AVERAGE(B150:G150),0)</f>
        <v>1322</v>
      </c>
      <c r="I150" s="3"/>
      <c r="L150" s="3">
        <v>885</v>
      </c>
      <c r="M150" s="3">
        <v>781</v>
      </c>
      <c r="N150" s="3">
        <v>798</v>
      </c>
      <c r="O150" s="3">
        <v>961</v>
      </c>
      <c r="P150" s="3">
        <v>1021</v>
      </c>
      <c r="Q150" s="3">
        <v>505</v>
      </c>
      <c r="R150" s="33">
        <f t="shared" ref="R150:R151" si="38">IFERROR(AVERAGE(L150:Q150),0)</f>
        <v>825.16666666666663</v>
      </c>
    </row>
    <row r="151" spans="1:18" x14ac:dyDescent="0.25">
      <c r="A151" s="3" t="s">
        <v>160</v>
      </c>
      <c r="B151" s="3">
        <v>114</v>
      </c>
      <c r="C151" s="34">
        <v>86</v>
      </c>
      <c r="D151" s="35">
        <v>105</v>
      </c>
      <c r="E151" s="35">
        <v>124</v>
      </c>
      <c r="F151" s="35">
        <v>60</v>
      </c>
      <c r="G151" s="35">
        <v>111</v>
      </c>
      <c r="H151" s="33">
        <f t="shared" si="37"/>
        <v>100</v>
      </c>
      <c r="I151" s="35"/>
      <c r="L151" s="34">
        <v>40</v>
      </c>
      <c r="M151" s="34">
        <v>42</v>
      </c>
      <c r="N151" s="35">
        <v>103</v>
      </c>
      <c r="O151" s="35">
        <v>97</v>
      </c>
      <c r="P151" s="35">
        <v>35</v>
      </c>
      <c r="Q151" s="34">
        <v>28</v>
      </c>
      <c r="R151" s="33">
        <f t="shared" si="38"/>
        <v>57.5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BFF62AAA8E134FBDCE7891F5D9D252" ma:contentTypeVersion="18" ma:contentTypeDescription="Create a new document." ma:contentTypeScope="" ma:versionID="161d7811f5f180c474a6b06224ddbbff">
  <xsd:schema xmlns:xsd="http://www.w3.org/2001/XMLSchema" xmlns:xs="http://www.w3.org/2001/XMLSchema" xmlns:p="http://schemas.microsoft.com/office/2006/metadata/properties" xmlns:ns2="01f51637-4bb4-4913-8552-ad9cdbe1e00f" xmlns:ns3="d90d9879-6d62-4195-996d-38168cc8092c" targetNamespace="http://schemas.microsoft.com/office/2006/metadata/properties" ma:root="true" ma:fieldsID="4c0b48a1e7840034e30a41df0d879f35" ns2:_="" ns3:_="">
    <xsd:import namespace="01f51637-4bb4-4913-8552-ad9cdbe1e00f"/>
    <xsd:import namespace="d90d9879-6d62-4195-996d-38168cc80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51637-4bb4-4913-8552-ad9cdbe1e0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4759fa4-3a37-46a1-bcbb-635bb38d3f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d9879-6d62-4195-996d-38168cc80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b71a0d-5965-4e2c-af2c-abed84a3aa14}" ma:internalName="TaxCatchAll" ma:showField="CatchAllData" ma:web="d90d9879-6d62-4195-996d-38168cc80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90d9879-6d62-4195-996d-38168cc8092c" xsi:nil="true"/>
    <lcf76f155ced4ddcb4097134ff3c332f xmlns="01f51637-4bb4-4913-8552-ad9cdbe1e00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F1AF2D8-D69E-4F66-BD2A-AD37C7957D81}"/>
</file>

<file path=customXml/itemProps2.xml><?xml version="1.0" encoding="utf-8"?>
<ds:datastoreItem xmlns:ds="http://schemas.openxmlformats.org/officeDocument/2006/customXml" ds:itemID="{9EA5388D-019C-4E0C-A855-AEBCF236BC3D}"/>
</file>

<file path=customXml/itemProps3.xml><?xml version="1.0" encoding="utf-8"?>
<ds:datastoreItem xmlns:ds="http://schemas.openxmlformats.org/officeDocument/2006/customXml" ds:itemID="{CDCC7766-C3A3-49A5-BFCC-6A66A90AF3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 Kill</dc:creator>
  <cp:lastModifiedBy>Kristina Norman</cp:lastModifiedBy>
  <dcterms:created xsi:type="dcterms:W3CDTF">2024-03-21T17:33:05Z</dcterms:created>
  <dcterms:modified xsi:type="dcterms:W3CDTF">2024-03-21T19:07:57Z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0x010100F9BFF62AAA8E134FBDCE7891F5D9D252</vt:lpwstr>
  </property>
</Properties>
</file>